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7EF61C8-E6FD-4044-AAED-6167F95977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in-Ausgabeblatt" sheetId="1" r:id="rId1"/>
    <sheet name="Berechnung" sheetId="2" state="hidden" r:id="rId2"/>
    <sheet name="ROI" sheetId="3" state="hidden" r:id="rId3"/>
    <sheet name="Kerndämmung" sheetId="4" r:id="rId4"/>
  </sheets>
  <calcPr calcId="191029"/>
</workbook>
</file>

<file path=xl/calcChain.xml><?xml version="1.0" encoding="utf-8"?>
<calcChain xmlns="http://schemas.openxmlformats.org/spreadsheetml/2006/main">
  <c r="B8" i="1" l="1"/>
  <c r="D29" i="4"/>
  <c r="D22" i="4" s="1"/>
  <c r="D36" i="4"/>
  <c r="F11" i="4"/>
  <c r="D19" i="4"/>
  <c r="C4" i="1"/>
  <c r="D35" i="4"/>
  <c r="D33" i="4"/>
  <c r="D30" i="4"/>
  <c r="D32" i="4" s="1"/>
  <c r="H8" i="4"/>
  <c r="H11" i="4" s="1"/>
  <c r="H14" i="4" s="1"/>
  <c r="F8" i="4"/>
  <c r="H7" i="4"/>
  <c r="H5" i="4"/>
  <c r="H4" i="4"/>
  <c r="I5" i="3"/>
  <c r="I6" i="3"/>
  <c r="I4" i="3"/>
  <c r="G5" i="3"/>
  <c r="G6" i="3"/>
  <c r="F5" i="3"/>
  <c r="F6" i="3"/>
  <c r="G4" i="3"/>
  <c r="F4" i="3"/>
  <c r="D3" i="2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5" i="2"/>
  <c r="D16" i="4" l="1"/>
  <c r="H17" i="4" s="1"/>
  <c r="H20" i="4" s="1"/>
  <c r="J34" i="4"/>
  <c r="F14" i="4"/>
  <c r="J8" i="4"/>
  <c r="D34" i="4"/>
  <c r="J11" i="4"/>
  <c r="F17" i="4" l="1"/>
  <c r="F25" i="4" s="1"/>
  <c r="H25" i="4"/>
  <c r="J14" i="4"/>
  <c r="J17" i="4" l="1"/>
  <c r="F20" i="4"/>
  <c r="J20" i="4" s="1"/>
  <c r="J25" i="4"/>
  <c r="J36" i="4" s="1"/>
  <c r="J26" i="4"/>
  <c r="J33" i="4" s="1"/>
  <c r="J31" i="4"/>
  <c r="F13" i="1" l="1"/>
  <c r="F14" i="1" s="1"/>
  <c r="J32" i="4"/>
  <c r="M32" i="4" s="1"/>
  <c r="J35" i="4"/>
  <c r="B13" i="1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F15" i="1" l="1"/>
  <c r="F16" i="1" s="1"/>
  <c r="C35" i="2"/>
  <c r="B16" i="1" s="1"/>
  <c r="B17" i="1"/>
  <c r="B18" i="1"/>
  <c r="F18" i="1" l="1"/>
  <c r="F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9" authorId="0" shapeId="0" xr:uid="{6354B765-F495-4B63-A894-63B1B3FAC60C}">
      <text>
        <r>
          <rPr>
            <b/>
            <sz val="9"/>
            <color indexed="81"/>
            <rFont val="Segoe UI"/>
            <charset val="1"/>
          </rPr>
          <t>Autor:</t>
        </r>
        <r>
          <rPr>
            <sz val="9"/>
            <color indexed="81"/>
            <rFont val="Segoe UI"/>
            <charset val="1"/>
          </rPr>
          <t xml:space="preserve">
eigentlich liegt die Gradtagszahl in Kiel &gt; 3.000 kd/a, aber ich habe 30% reduziert, um Wärmebrückeneffekte zu berücksichtigen</t>
        </r>
      </text>
    </comment>
    <comment ref="A19" authorId="0" shapeId="0" xr:uid="{3577F480-864F-4D21-964C-78900CCD0564}">
      <text>
        <r>
          <rPr>
            <b/>
            <sz val="9"/>
            <color indexed="81"/>
            <rFont val="Segoe UI"/>
            <charset val="1"/>
          </rPr>
          <t>Autor:</t>
        </r>
        <r>
          <rPr>
            <sz val="9"/>
            <color indexed="81"/>
            <rFont val="Segoe UI"/>
            <charset val="1"/>
          </rPr>
          <t xml:space="preserve">
Erdgar</t>
        </r>
      </text>
    </comment>
    <comment ref="D24" authorId="0" shapeId="0" xr:uid="{37DE8D3C-45D0-4147-B9C6-EF9B452F3721}">
      <text>
        <r>
          <rPr>
            <b/>
            <sz val="9"/>
            <color indexed="81"/>
            <rFont val="Segoe UI"/>
            <charset val="1"/>
          </rPr>
          <t>Autor:</t>
        </r>
        <r>
          <rPr>
            <sz val="9"/>
            <color indexed="81"/>
            <rFont val="Segoe UI"/>
            <charset val="1"/>
          </rPr>
          <t xml:space="preserve">
Erdgas 201 g/kWh</t>
        </r>
      </text>
    </comment>
  </commentList>
</comments>
</file>

<file path=xl/sharedStrings.xml><?xml version="1.0" encoding="utf-8"?>
<sst xmlns="http://schemas.openxmlformats.org/spreadsheetml/2006/main" count="88" uniqueCount="85">
  <si>
    <t>Heizkosten(einsparung) insgesamt pro Jahr</t>
  </si>
  <si>
    <t>kumulierte Heizkosten(einsparung) in 30 Jahren</t>
  </si>
  <si>
    <t>kumulierte Heizkosten(einsparung) in 20 Jahren</t>
  </si>
  <si>
    <t>kumulierte Heizkosten(einsparung) in 10 Jahren</t>
  </si>
  <si>
    <t>Eingabefeld</t>
  </si>
  <si>
    <t>Heizkosteneinsparung/a</t>
  </si>
  <si>
    <t>Verzinsung</t>
  </si>
  <si>
    <t>ROI</t>
  </si>
  <si>
    <t>Einsparung 30 Jahre</t>
  </si>
  <si>
    <t>Energieinflation 4%</t>
  </si>
  <si>
    <t>CO2-Einsparung kg/a</t>
  </si>
  <si>
    <t>Dämmdicke in m</t>
  </si>
  <si>
    <t>Ziel-U-Wert W/m²K</t>
  </si>
  <si>
    <t>Kosten/m²</t>
  </si>
  <si>
    <t>obere Geschoßdecke, offen aufgeblasen (Anfangs-U-Wert 2 W/m²K)</t>
  </si>
  <si>
    <t>Einsparung abzgl. Invest</t>
  </si>
  <si>
    <t>Wirtschaftlichkeitsbetrachtung Kerndämmung zweischaliges Mauerwerk</t>
  </si>
  <si>
    <t>BV: Mustermann</t>
  </si>
  <si>
    <t>Rechen-werte</t>
  </si>
  <si>
    <t>ohne Dämmung</t>
  </si>
  <si>
    <t>mit Dämmung</t>
  </si>
  <si>
    <t>Reduktion</t>
  </si>
  <si>
    <t>Einheit</t>
  </si>
  <si>
    <t>1,5 Putz</t>
  </si>
  <si>
    <t>Ziegel</t>
  </si>
  <si>
    <t>u-Wert der Konstruktion (früher k-Wert)</t>
  </si>
  <si>
    <r>
      <t>W/m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K</t>
    </r>
  </si>
  <si>
    <t>Gradtagszahl (konservativ!)</t>
  </si>
  <si>
    <t>Kd/a</t>
  </si>
  <si>
    <r>
      <t xml:space="preserve">Wärmebedarf </t>
    </r>
    <r>
      <rPr>
        <b/>
        <sz val="10"/>
        <color indexed="10"/>
        <rFont val="Arial"/>
        <family val="2"/>
      </rPr>
      <t>der gedämmten Fläche</t>
    </r>
  </si>
  <si>
    <r>
      <t>kWh/m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a</t>
    </r>
  </si>
  <si>
    <t>Gesamt-Wirkungsgrad der Heizanlage</t>
  </si>
  <si>
    <t>%</t>
  </si>
  <si>
    <t>Heizenergieverbrauch in kWh/m²a</t>
  </si>
  <si>
    <t>gedämmte Wandfläche</t>
  </si>
  <si>
    <t>m²</t>
  </si>
  <si>
    <t>Energieverbrauch in kWh/a</t>
  </si>
  <si>
    <t>kWh/a</t>
  </si>
  <si>
    <t>Heizkostenersparnis/a</t>
  </si>
  <si>
    <t>€/kWh</t>
  </si>
  <si>
    <t>Heizkosten in €/a</t>
  </si>
  <si>
    <t>€/a</t>
  </si>
  <si>
    <t>€</t>
  </si>
  <si>
    <r>
      <t>CO</t>
    </r>
    <r>
      <rPr>
        <vertAlign val="subscript"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>-Emission</t>
    </r>
  </si>
  <si>
    <t>kg/kWh (Gas)</t>
  </si>
  <si>
    <r>
      <t>CO</t>
    </r>
    <r>
      <rPr>
        <vertAlign val="subscript"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>-Reduktion Bauteil/Jahr</t>
    </r>
  </si>
  <si>
    <t>kg</t>
  </si>
  <si>
    <t>Verzinsung des eingesetzten Kapitals in %:</t>
  </si>
  <si>
    <t>Eingabefelder:</t>
  </si>
  <si>
    <t>m² gedämmte Fläche</t>
  </si>
  <si>
    <t>Netto-Preis pro m³</t>
  </si>
  <si>
    <t>Ausgabefelder</t>
  </si>
  <si>
    <t>MWSt.</t>
  </si>
  <si>
    <r>
      <t xml:space="preserve">Heizkostenersparnis pro Jahr in € </t>
    </r>
    <r>
      <rPr>
        <sz val="10"/>
        <color indexed="10"/>
        <rFont val="Arial"/>
        <family val="2"/>
      </rPr>
      <t>(Bauteil)</t>
    </r>
  </si>
  <si>
    <t>Brutto-Preis pro m³</t>
  </si>
  <si>
    <t>CO2-Einsparung pro Jahr in Tonnen</t>
  </si>
  <si>
    <t>Amortisationszeit in Jahren</t>
  </si>
  <si>
    <t>Preis pro m²</t>
  </si>
  <si>
    <t>Verbesserung Wärmeschutz in %</t>
  </si>
  <si>
    <t>Heizkosten in € pro kWh</t>
  </si>
  <si>
    <r>
      <t xml:space="preserve">Heizkosteneinsparung pro </t>
    </r>
    <r>
      <rPr>
        <sz val="10"/>
        <color indexed="10"/>
        <rFont val="Arial"/>
        <family val="2"/>
      </rPr>
      <t>m²</t>
    </r>
    <r>
      <rPr>
        <sz val="11"/>
        <color theme="1"/>
        <rFont val="Calibri"/>
        <family val="2"/>
        <scheme val="minor"/>
      </rPr>
      <t xml:space="preserve"> und Jahr</t>
    </r>
  </si>
  <si>
    <r>
      <t xml:space="preserve">CO2-Einsparung in kg pro </t>
    </r>
    <r>
      <rPr>
        <sz val="10"/>
        <color indexed="10"/>
        <rFont val="Arial"/>
        <family val="2"/>
      </rPr>
      <t>m²</t>
    </r>
    <r>
      <rPr>
        <sz val="11"/>
        <color theme="1"/>
        <rFont val="Calibri"/>
        <family val="2"/>
        <scheme val="minor"/>
      </rPr>
      <t xml:space="preserve"> und Jahr</t>
    </r>
  </si>
  <si>
    <t>Anfangs-Kosten Energie in €/kWh</t>
  </si>
  <si>
    <t>17,5 cm Ziegel</t>
  </si>
  <si>
    <t>CO2-Reduktion pro Jahr in to</t>
  </si>
  <si>
    <t>CO2-Steuer eingespart pro Jahr</t>
  </si>
  <si>
    <t>Geld eingespart ges. in 30 Jahren</t>
  </si>
  <si>
    <t>abzgl. Kosten (Nettogewinn)</t>
  </si>
  <si>
    <t>in 30 Jahren in to</t>
  </si>
  <si>
    <t>CO2-Steuer in € pro to</t>
  </si>
  <si>
    <t>in 30 Jahren CO2-Steuer eingesp.</t>
  </si>
  <si>
    <t>vermutete Energiepreisinflation in % pro Jahr</t>
  </si>
  <si>
    <t>U-Wert Wand vorher</t>
  </si>
  <si>
    <t>U-Wert Wand hinterher</t>
  </si>
  <si>
    <t>Dämmkosten pro m³</t>
  </si>
  <si>
    <t>Wandfläche in m²</t>
  </si>
  <si>
    <t>Heizkosten in €/kWh</t>
  </si>
  <si>
    <t>Ergebnis</t>
  </si>
  <si>
    <t>bitte selber ermitteln, U-Wert.net</t>
  </si>
  <si>
    <t>zu dämmende Fläche in m²</t>
  </si>
  <si>
    <t>Kosten der Dämmung (incl. MWSt. und Förderung)</t>
  </si>
  <si>
    <t>6 cm Luft</t>
  </si>
  <si>
    <t>6 cm Supafil (KNAUF)</t>
  </si>
  <si>
    <t>Preis pro m² incl. Förderung und MWSt.</t>
  </si>
  <si>
    <t>Jahre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</si>
</sst>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&quot;€&quot;"/>
    <numFmt numFmtId="165" formatCode="0&quot;. Jahr&quot;"/>
    <numFmt numFmtId="166" formatCode="#,##0\ &quot;€ pro Jahr&quot;"/>
    <numFmt numFmtId="167" formatCode="0.0"/>
    <numFmt numFmtId="168" formatCode="#,##0.000"/>
    <numFmt numFmtId="169" formatCode="_([$€]* #,##0.00_);_([$€]* \(#,##0.00\);_([$€]* &quot;-&quot;??_);_(@_)"/>
    <numFmt numFmtId="170" formatCode="_-* #,##0.00\ [$€-40A]_-;\-* #,##0.00\ [$€-40A]_-;_-* &quot;-&quot;??\ [$€-40A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</font>
    <font>
      <b/>
      <sz val="12"/>
      <name val="Arial"/>
    </font>
    <font>
      <b/>
      <sz val="10"/>
      <name val="Arial"/>
    </font>
    <font>
      <b/>
      <sz val="10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vertAlign val="superscript"/>
      <sz val="8"/>
      <name val="Arial"/>
      <family val="2"/>
    </font>
    <font>
      <sz val="10"/>
      <name val="Arial"/>
    </font>
    <font>
      <b/>
      <sz val="10"/>
      <color indexed="10"/>
      <name val="Arial"/>
      <family val="2"/>
    </font>
    <font>
      <vertAlign val="subscript"/>
      <sz val="10"/>
      <name val="Arial"/>
      <family val="2"/>
    </font>
    <font>
      <b/>
      <u/>
      <sz val="10"/>
      <color indexed="10"/>
      <name val="Arial"/>
      <family val="2"/>
    </font>
    <font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9" fontId="13" fillId="0" borderId="0" applyFont="0" applyFill="0" applyBorder="0" applyAlignment="0" applyProtection="0"/>
  </cellStyleXfs>
  <cellXfs count="102">
    <xf numFmtId="0" fontId="0" fillId="0" borderId="0" xfId="0"/>
    <xf numFmtId="44" fontId="0" fillId="0" borderId="0" xfId="0" applyNumberFormat="1"/>
    <xf numFmtId="0" fontId="0" fillId="2" borderId="0" xfId="0" applyFill="1"/>
    <xf numFmtId="10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8" fillId="3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/>
    <xf numFmtId="0" fontId="0" fillId="3" borderId="0" xfId="0" applyFill="1"/>
    <xf numFmtId="0" fontId="10" fillId="0" borderId="0" xfId="0" applyFont="1"/>
    <xf numFmtId="0" fontId="9" fillId="4" borderId="0" xfId="0" applyFont="1" applyFill="1"/>
    <xf numFmtId="0" fontId="0" fillId="0" borderId="3" xfId="0" applyBorder="1"/>
    <xf numFmtId="4" fontId="0" fillId="0" borderId="0" xfId="0" applyNumberFormat="1" applyAlignment="1">
      <alignment horizontal="right"/>
    </xf>
    <xf numFmtId="4" fontId="11" fillId="3" borderId="4" xfId="0" applyNumberFormat="1" applyFont="1" applyFill="1" applyBorder="1" applyAlignment="1">
      <alignment horizontal="right"/>
    </xf>
    <xf numFmtId="4" fontId="11" fillId="4" borderId="0" xfId="0" applyNumberFormat="1" applyFont="1" applyFill="1" applyAlignment="1">
      <alignment horizontal="right"/>
    </xf>
    <xf numFmtId="0" fontId="9" fillId="0" borderId="4" xfId="0" applyFont="1" applyBorder="1"/>
    <xf numFmtId="0" fontId="0" fillId="0" borderId="3" xfId="0" applyBorder="1" applyAlignment="1">
      <alignment horizontal="left"/>
    </xf>
    <xf numFmtId="4" fontId="0" fillId="0" borderId="3" xfId="0" applyNumberFormat="1" applyBorder="1" applyAlignment="1">
      <alignment horizontal="right"/>
    </xf>
    <xf numFmtId="4" fontId="0" fillId="0" borderId="0" xfId="0" applyNumberFormat="1" applyAlignment="1">
      <alignment horizontal="left"/>
    </xf>
    <xf numFmtId="4" fontId="0" fillId="3" borderId="5" xfId="0" applyNumberFormat="1" applyFill="1" applyBorder="1" applyAlignment="1">
      <alignment horizontal="right"/>
    </xf>
    <xf numFmtId="4" fontId="0" fillId="4" borderId="0" xfId="0" applyNumberFormat="1" applyFill="1" applyAlignment="1">
      <alignment horizontal="right"/>
    </xf>
    <xf numFmtId="0" fontId="9" fillId="0" borderId="6" xfId="0" applyFont="1" applyBorder="1"/>
    <xf numFmtId="0" fontId="9" fillId="0" borderId="3" xfId="0" applyFont="1" applyBorder="1" applyAlignment="1">
      <alignment horizontal="right"/>
    </xf>
    <xf numFmtId="4" fontId="0" fillId="0" borderId="0" xfId="1" applyNumberFormat="1" applyFont="1" applyBorder="1" applyAlignment="1">
      <alignment horizontal="right"/>
    </xf>
    <xf numFmtId="4" fontId="0" fillId="3" borderId="7" xfId="1" applyNumberFormat="1" applyFont="1" applyFill="1" applyBorder="1" applyAlignment="1">
      <alignment horizontal="right"/>
    </xf>
    <xf numFmtId="4" fontId="0" fillId="4" borderId="0" xfId="1" applyNumberFormat="1" applyFont="1" applyFill="1" applyBorder="1" applyAlignment="1">
      <alignment horizontal="right"/>
    </xf>
    <xf numFmtId="4" fontId="11" fillId="3" borderId="8" xfId="0" applyNumberFormat="1" applyFont="1" applyFill="1" applyBorder="1" applyAlignment="1">
      <alignment horizontal="right"/>
    </xf>
    <xf numFmtId="0" fontId="9" fillId="0" borderId="8" xfId="0" applyFont="1" applyBorder="1"/>
    <xf numFmtId="4" fontId="0" fillId="3" borderId="6" xfId="0" applyNumberFormat="1" applyFill="1" applyBorder="1" applyAlignment="1">
      <alignment horizontal="right"/>
    </xf>
    <xf numFmtId="4" fontId="0" fillId="3" borderId="7" xfId="0" applyNumberFormat="1" applyFill="1" applyBorder="1" applyAlignment="1">
      <alignment horizontal="right"/>
    </xf>
    <xf numFmtId="4" fontId="9" fillId="3" borderId="7" xfId="0" applyNumberFormat="1" applyFont="1" applyFill="1" applyBorder="1" applyAlignment="1">
      <alignment horizontal="right"/>
    </xf>
    <xf numFmtId="4" fontId="9" fillId="0" borderId="0" xfId="0" applyNumberFormat="1" applyFont="1" applyAlignment="1">
      <alignment horizontal="right"/>
    </xf>
    <xf numFmtId="169" fontId="0" fillId="0" borderId="3" xfId="2" applyFont="1" applyFill="1" applyBorder="1" applyAlignment="1">
      <alignment horizontal="right"/>
    </xf>
    <xf numFmtId="169" fontId="11" fillId="3" borderId="8" xfId="2" applyFont="1" applyFill="1" applyBorder="1" applyAlignment="1">
      <alignment horizontal="right"/>
    </xf>
    <xf numFmtId="4" fontId="11" fillId="0" borderId="0" xfId="0" applyNumberFormat="1" applyFont="1" applyAlignment="1">
      <alignment horizontal="right"/>
    </xf>
    <xf numFmtId="0" fontId="13" fillId="0" borderId="0" xfId="0" applyFont="1"/>
    <xf numFmtId="0" fontId="0" fillId="0" borderId="9" xfId="0" applyBorder="1"/>
    <xf numFmtId="0" fontId="0" fillId="0" borderId="10" xfId="0" applyBorder="1"/>
    <xf numFmtId="1" fontId="16" fillId="0" borderId="0" xfId="0" applyNumberFormat="1" applyFont="1" applyAlignment="1">
      <alignment horizontal="left"/>
    </xf>
    <xf numFmtId="0" fontId="18" fillId="0" borderId="0" xfId="0" applyFont="1"/>
    <xf numFmtId="0" fontId="6" fillId="0" borderId="0" xfId="0" applyFont="1"/>
    <xf numFmtId="3" fontId="19" fillId="0" borderId="0" xfId="0" applyNumberFormat="1" applyFont="1" applyAlignment="1">
      <alignment horizontal="left"/>
    </xf>
    <xf numFmtId="0" fontId="11" fillId="0" borderId="0" xfId="0" applyFont="1"/>
    <xf numFmtId="0" fontId="20" fillId="0" borderId="11" xfId="0" applyFont="1" applyBorder="1" applyAlignment="1">
      <alignment horizontal="right"/>
    </xf>
    <xf numFmtId="0" fontId="13" fillId="0" borderId="12" xfId="0" applyFont="1" applyBorder="1"/>
    <xf numFmtId="1" fontId="0" fillId="0" borderId="0" xfId="0" applyNumberFormat="1"/>
    <xf numFmtId="0" fontId="0" fillId="3" borderId="14" xfId="0" applyFill="1" applyBorder="1"/>
    <xf numFmtId="0" fontId="0" fillId="0" borderId="15" xfId="0" applyBorder="1"/>
    <xf numFmtId="0" fontId="0" fillId="0" borderId="12" xfId="0" applyBorder="1"/>
    <xf numFmtId="0" fontId="0" fillId="0" borderId="11" xfId="0" applyBorder="1"/>
    <xf numFmtId="169" fontId="0" fillId="3" borderId="13" xfId="2" applyFont="1" applyFill="1" applyBorder="1"/>
    <xf numFmtId="0" fontId="13" fillId="0" borderId="11" xfId="0" applyFont="1" applyBorder="1" applyAlignment="1">
      <alignment horizontal="right"/>
    </xf>
    <xf numFmtId="0" fontId="0" fillId="0" borderId="16" xfId="0" applyBorder="1"/>
    <xf numFmtId="2" fontId="22" fillId="3" borderId="13" xfId="0" applyNumberFormat="1" applyFont="1" applyFill="1" applyBorder="1"/>
    <xf numFmtId="167" fontId="0" fillId="3" borderId="13" xfId="0" applyNumberFormat="1" applyFill="1" applyBorder="1"/>
    <xf numFmtId="1" fontId="0" fillId="3" borderId="17" xfId="0" applyNumberFormat="1" applyFill="1" applyBorder="1"/>
    <xf numFmtId="170" fontId="0" fillId="3" borderId="17" xfId="0" applyNumberFormat="1" applyFill="1" applyBorder="1"/>
    <xf numFmtId="0" fontId="17" fillId="2" borderId="1" xfId="0" applyFont="1" applyFill="1" applyBorder="1" applyAlignment="1">
      <alignment horizontal="right"/>
    </xf>
    <xf numFmtId="0" fontId="13" fillId="2" borderId="13" xfId="0" applyFont="1" applyFill="1" applyBorder="1" applyAlignment="1">
      <alignment horizontal="right"/>
    </xf>
    <xf numFmtId="169" fontId="13" fillId="2" borderId="13" xfId="2" applyFont="1" applyFill="1" applyBorder="1" applyAlignment="1">
      <alignment horizontal="right"/>
    </xf>
    <xf numFmtId="0" fontId="13" fillId="2" borderId="13" xfId="2" applyNumberFormat="1" applyFont="1" applyFill="1" applyBorder="1" applyAlignment="1">
      <alignment horizontal="right"/>
    </xf>
    <xf numFmtId="169" fontId="13" fillId="2" borderId="13" xfId="2" applyFont="1" applyFill="1" applyBorder="1" applyAlignment="1">
      <alignment horizontal="left"/>
    </xf>
    <xf numFmtId="0" fontId="13" fillId="2" borderId="13" xfId="0" applyFont="1" applyFill="1" applyBorder="1"/>
    <xf numFmtId="170" fontId="13" fillId="2" borderId="13" xfId="0" applyNumberFormat="1" applyFont="1" applyFill="1" applyBorder="1"/>
    <xf numFmtId="0" fontId="0" fillId="2" borderId="13" xfId="0" applyFill="1" applyBorder="1"/>
    <xf numFmtId="0" fontId="9" fillId="2" borderId="1" xfId="0" applyFont="1" applyFill="1" applyBorder="1"/>
    <xf numFmtId="0" fontId="9" fillId="2" borderId="2" xfId="0" applyFont="1" applyFill="1" applyBorder="1"/>
    <xf numFmtId="168" fontId="0" fillId="2" borderId="3" xfId="0" applyNumberFormat="1" applyFill="1" applyBorder="1" applyAlignment="1">
      <alignment horizontal="right"/>
    </xf>
    <xf numFmtId="4" fontId="0" fillId="2" borderId="3" xfId="0" applyNumberFormat="1" applyFill="1" applyBorder="1" applyAlignment="1">
      <alignment horizontal="right"/>
    </xf>
    <xf numFmtId="0" fontId="23" fillId="0" borderId="15" xfId="0" applyFont="1" applyBorder="1"/>
    <xf numFmtId="0" fontId="23" fillId="0" borderId="12" xfId="0" applyFont="1" applyBorder="1"/>
    <xf numFmtId="0" fontId="0" fillId="6" borderId="0" xfId="0" applyFill="1"/>
    <xf numFmtId="164" fontId="0" fillId="6" borderId="0" xfId="0" applyNumberFormat="1" applyFill="1"/>
    <xf numFmtId="44" fontId="0" fillId="6" borderId="0" xfId="0" applyNumberFormat="1" applyFill="1"/>
    <xf numFmtId="4" fontId="0" fillId="6" borderId="0" xfId="0" applyNumberFormat="1" applyFill="1"/>
    <xf numFmtId="167" fontId="0" fillId="6" borderId="0" xfId="0" applyNumberFormat="1" applyFill="1"/>
    <xf numFmtId="44" fontId="23" fillId="6" borderId="17" xfId="0" applyNumberFormat="1" applyFont="1" applyFill="1" applyBorder="1"/>
    <xf numFmtId="0" fontId="0" fillId="5" borderId="18" xfId="0" applyFill="1" applyBorder="1"/>
    <xf numFmtId="0" fontId="0" fillId="2" borderId="19" xfId="0" applyFill="1" applyBorder="1"/>
    <xf numFmtId="0" fontId="0" fillId="5" borderId="20" xfId="0" applyFill="1" applyBorder="1"/>
    <xf numFmtId="0" fontId="0" fillId="2" borderId="21" xfId="0" applyFill="1" applyBorder="1"/>
    <xf numFmtId="44" fontId="0" fillId="2" borderId="21" xfId="0" applyNumberFormat="1" applyFill="1" applyBorder="1"/>
    <xf numFmtId="0" fontId="0" fillId="0" borderId="20" xfId="0" applyBorder="1"/>
    <xf numFmtId="10" fontId="0" fillId="2" borderId="21" xfId="0" applyNumberFormat="1" applyFill="1" applyBorder="1"/>
    <xf numFmtId="0" fontId="0" fillId="0" borderId="22" xfId="0" applyBorder="1"/>
    <xf numFmtId="44" fontId="0" fillId="2" borderId="23" xfId="0" applyNumberFormat="1" applyFill="1" applyBorder="1"/>
    <xf numFmtId="0" fontId="24" fillId="0" borderId="0" xfId="0" applyFont="1"/>
    <xf numFmtId="0" fontId="13" fillId="0" borderId="24" xfId="0" applyFont="1" applyBorder="1" applyAlignment="1">
      <alignment horizontal="right"/>
    </xf>
    <xf numFmtId="170" fontId="0" fillId="0" borderId="0" xfId="0" applyNumberFormat="1"/>
    <xf numFmtId="3" fontId="0" fillId="0" borderId="0" xfId="0" applyNumberFormat="1"/>
  </cellXfs>
  <cellStyles count="3">
    <cellStyle name="Euro" xfId="2" xr:uid="{00000000-0005-0000-0000-000000000000}"/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Einsparentwicklung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975674858101093"/>
          <c:y val="0.17807106580842541"/>
          <c:w val="0.75102015678198963"/>
          <c:h val="0.64686540599077524"/>
        </c:manualLayout>
      </c:layout>
      <c:lineChart>
        <c:grouping val="standard"/>
        <c:varyColors val="0"/>
        <c:ser>
          <c:idx val="0"/>
          <c:order val="0"/>
          <c:tx>
            <c:v>Wärmekostenentwicklung</c:v>
          </c:tx>
          <c:marker>
            <c:symbol val="none"/>
          </c:marker>
          <c:cat>
            <c:numRef>
              <c:f>Berechnung!$B$4:$B$33</c:f>
              <c:numCache>
                <c:formatCode>0". Jahr"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Berechnung!$C$4:$C$33</c:f>
              <c:numCache>
                <c:formatCode>#,##0\ "€ pro Jahr"</c:formatCode>
                <c:ptCount val="30"/>
                <c:pt idx="0">
                  <c:v>864.00000000000034</c:v>
                </c:pt>
                <c:pt idx="1">
                  <c:v>872.64000000000033</c:v>
                </c:pt>
                <c:pt idx="2">
                  <c:v>881.36640000000034</c:v>
                </c:pt>
                <c:pt idx="3">
                  <c:v>890.18006400000036</c:v>
                </c:pt>
                <c:pt idx="4">
                  <c:v>899.08186464000039</c:v>
                </c:pt>
                <c:pt idx="5">
                  <c:v>908.07268328640043</c:v>
                </c:pt>
                <c:pt idx="6">
                  <c:v>917.15341011926444</c:v>
                </c:pt>
                <c:pt idx="7">
                  <c:v>926.32494422045704</c:v>
                </c:pt>
                <c:pt idx="8">
                  <c:v>935.58819366266164</c:v>
                </c:pt>
                <c:pt idx="9">
                  <c:v>944.94407559928823</c:v>
                </c:pt>
                <c:pt idx="10">
                  <c:v>954.39351635528112</c:v>
                </c:pt>
                <c:pt idx="11">
                  <c:v>963.937451518834</c:v>
                </c:pt>
                <c:pt idx="12">
                  <c:v>973.57682603402236</c:v>
                </c:pt>
                <c:pt idx="13">
                  <c:v>983.31259429436261</c:v>
                </c:pt>
                <c:pt idx="14">
                  <c:v>993.14572023730625</c:v>
                </c:pt>
                <c:pt idx="15">
                  <c:v>1003.0771774396793</c:v>
                </c:pt>
                <c:pt idx="16">
                  <c:v>1013.1079492140761</c:v>
                </c:pt>
                <c:pt idx="17">
                  <c:v>1023.2390287062169</c:v>
                </c:pt>
                <c:pt idx="18">
                  <c:v>1033.471418993279</c:v>
                </c:pt>
                <c:pt idx="19">
                  <c:v>1043.8061331832118</c:v>
                </c:pt>
                <c:pt idx="20">
                  <c:v>1054.244194515044</c:v>
                </c:pt>
                <c:pt idx="21">
                  <c:v>1064.7866364601944</c:v>
                </c:pt>
                <c:pt idx="22">
                  <c:v>1075.4345028247963</c:v>
                </c:pt>
                <c:pt idx="23">
                  <c:v>1086.1888478530443</c:v>
                </c:pt>
                <c:pt idx="24">
                  <c:v>1097.0507363315749</c:v>
                </c:pt>
                <c:pt idx="25">
                  <c:v>1108.0212436948907</c:v>
                </c:pt>
                <c:pt idx="26">
                  <c:v>1119.1014561318395</c:v>
                </c:pt>
                <c:pt idx="27">
                  <c:v>1130.2924706931578</c:v>
                </c:pt>
                <c:pt idx="28">
                  <c:v>1141.5953954000895</c:v>
                </c:pt>
                <c:pt idx="29">
                  <c:v>1153.0113493540905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A-4F1C-92CD-06ABA736F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2352"/>
        <c:axId val="95573888"/>
      </c:lineChart>
      <c:catAx>
        <c:axId val="95572352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0&quot;. Jahr&quot;" sourceLinked="1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de-DE"/>
          </a:p>
        </c:txPr>
        <c:crossAx val="95573888"/>
        <c:crosses val="autoZero"/>
        <c:auto val="1"/>
        <c:lblAlgn val="ctr"/>
        <c:lblOffset val="100"/>
        <c:noMultiLvlLbl val="0"/>
      </c:catAx>
      <c:valAx>
        <c:axId val="95573888"/>
        <c:scaling>
          <c:orientation val="minMax"/>
        </c:scaling>
        <c:delete val="0"/>
        <c:axPos val="l"/>
        <c:majorGridlines/>
        <c:numFmt formatCode="#,##0\ &quot;€ pro Jahr&quot;" sourceLinked="1"/>
        <c:majorTickMark val="out"/>
        <c:minorTickMark val="none"/>
        <c:tickLblPos val="nextTo"/>
        <c:crossAx val="95572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47624</xdr:rowOff>
    </xdr:from>
    <xdr:to>
      <xdr:col>5</xdr:col>
      <xdr:colOff>547687</xdr:colOff>
      <xdr:row>38</xdr:row>
      <xdr:rowOff>166688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9"/>
  <sheetViews>
    <sheetView tabSelected="1" zoomScale="120" zoomScaleNormal="120" workbookViewId="0">
      <selection activeCell="B12" sqref="B12"/>
    </sheetView>
  </sheetViews>
  <sheetFormatPr baseColWidth="10" defaultRowHeight="14.4" x14ac:dyDescent="0.3"/>
  <cols>
    <col min="1" max="1" width="44" customWidth="1"/>
    <col min="2" max="2" width="18.44140625" customWidth="1"/>
    <col min="5" max="5" width="17.6640625" customWidth="1"/>
    <col min="6" max="6" width="22" customWidth="1"/>
  </cols>
  <sheetData>
    <row r="2" spans="1:6" ht="15" thickBot="1" x14ac:dyDescent="0.35">
      <c r="A2" s="2" t="s">
        <v>4</v>
      </c>
    </row>
    <row r="3" spans="1:6" x14ac:dyDescent="0.3">
      <c r="A3" s="89" t="s">
        <v>72</v>
      </c>
      <c r="B3" s="90">
        <v>1.41</v>
      </c>
      <c r="C3" s="98" t="s">
        <v>78</v>
      </c>
    </row>
    <row r="4" spans="1:6" x14ac:dyDescent="0.3">
      <c r="A4" s="91" t="s">
        <v>73</v>
      </c>
      <c r="B4" s="92">
        <v>0.39</v>
      </c>
      <c r="C4" s="98" t="str">
        <f>C3</f>
        <v>bitte selber ermitteln, U-Wert.net</v>
      </c>
    </row>
    <row r="5" spans="1:6" x14ac:dyDescent="0.3">
      <c r="A5" s="91" t="s">
        <v>74</v>
      </c>
      <c r="B5" s="93">
        <v>360</v>
      </c>
    </row>
    <row r="6" spans="1:6" x14ac:dyDescent="0.3">
      <c r="A6" s="91" t="s">
        <v>11</v>
      </c>
      <c r="B6" s="92">
        <v>0.06</v>
      </c>
    </row>
    <row r="7" spans="1:6" x14ac:dyDescent="0.3">
      <c r="A7" s="91" t="s">
        <v>79</v>
      </c>
      <c r="B7" s="92">
        <v>150</v>
      </c>
    </row>
    <row r="8" spans="1:6" x14ac:dyDescent="0.3">
      <c r="A8" s="91" t="s">
        <v>75</v>
      </c>
      <c r="B8" s="92">
        <f>B7</f>
        <v>150</v>
      </c>
    </row>
    <row r="9" spans="1:6" x14ac:dyDescent="0.3">
      <c r="A9" s="91" t="s">
        <v>76</v>
      </c>
      <c r="B9" s="92">
        <v>0.1</v>
      </c>
    </row>
    <row r="10" spans="1:6" x14ac:dyDescent="0.3">
      <c r="A10" s="94" t="s">
        <v>71</v>
      </c>
      <c r="B10" s="95">
        <v>0.01</v>
      </c>
    </row>
    <row r="11" spans="1:6" ht="15" thickBot="1" x14ac:dyDescent="0.35">
      <c r="A11" s="96" t="s">
        <v>69</v>
      </c>
      <c r="B11" s="97">
        <v>65</v>
      </c>
    </row>
    <row r="12" spans="1:6" x14ac:dyDescent="0.3">
      <c r="A12" s="83" t="s">
        <v>77</v>
      </c>
    </row>
    <row r="13" spans="1:6" x14ac:dyDescent="0.3">
      <c r="A13" t="s">
        <v>0</v>
      </c>
      <c r="B13" s="84">
        <f>Kerndämmung!J31</f>
        <v>864.00000000000034</v>
      </c>
      <c r="D13" t="s">
        <v>64</v>
      </c>
      <c r="F13" s="86">
        <f>Kerndämmung!J25/1000</f>
        <v>1.7366400000000008</v>
      </c>
    </row>
    <row r="14" spans="1:6" x14ac:dyDescent="0.3">
      <c r="D14" t="s">
        <v>68</v>
      </c>
      <c r="F14" s="87">
        <f>F13*30</f>
        <v>52.099200000000025</v>
      </c>
    </row>
    <row r="15" spans="1:6" x14ac:dyDescent="0.3">
      <c r="D15" t="s">
        <v>65</v>
      </c>
      <c r="F15" s="84">
        <f>F13*B11</f>
        <v>112.88160000000005</v>
      </c>
    </row>
    <row r="16" spans="1:6" x14ac:dyDescent="0.3">
      <c r="A16" t="s">
        <v>1</v>
      </c>
      <c r="B16" s="85">
        <f>Berechnung!C35</f>
        <v>30054.146284763065</v>
      </c>
      <c r="D16" t="s">
        <v>70</v>
      </c>
      <c r="F16" s="85">
        <f>F15*30</f>
        <v>3386.4480000000012</v>
      </c>
    </row>
    <row r="17" spans="1:6" x14ac:dyDescent="0.3">
      <c r="A17" t="s">
        <v>2</v>
      </c>
      <c r="B17" s="85">
        <f>SUM(Berechnung!C4:C23)</f>
        <v>19024.419451504342</v>
      </c>
    </row>
    <row r="18" spans="1:6" ht="15" thickBot="1" x14ac:dyDescent="0.35">
      <c r="A18" t="s">
        <v>3</v>
      </c>
      <c r="B18" s="85">
        <f>SUM(Berechnung!C4:C13)</f>
        <v>9039.3516355280735</v>
      </c>
      <c r="D18" t="s">
        <v>66</v>
      </c>
      <c r="F18" s="85">
        <f>F16+B16</f>
        <v>33440.594284763065</v>
      </c>
    </row>
    <row r="19" spans="1:6" ht="15" thickBot="1" x14ac:dyDescent="0.35">
      <c r="D19" s="81" t="s">
        <v>67</v>
      </c>
      <c r="E19" s="82"/>
      <c r="F19" s="88">
        <f>F18-Kerndämmung!D22</f>
        <v>30356.114284763065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35"/>
  <sheetViews>
    <sheetView topLeftCell="A4" workbookViewId="0">
      <selection activeCell="D3" sqref="D3"/>
    </sheetView>
  </sheetViews>
  <sheetFormatPr baseColWidth="10" defaultRowHeight="14.4" x14ac:dyDescent="0.3"/>
  <cols>
    <col min="3" max="3" width="15.44140625" style="1" bestFit="1" customWidth="1"/>
  </cols>
  <sheetData>
    <row r="3" spans="2:4" x14ac:dyDescent="0.3">
      <c r="D3" s="3">
        <f>'Ein-Ausgabeblatt'!B10</f>
        <v>0.01</v>
      </c>
    </row>
    <row r="4" spans="2:4" x14ac:dyDescent="0.3">
      <c r="B4" s="4">
        <v>1</v>
      </c>
      <c r="C4" s="5">
        <f>'Ein-Ausgabeblatt'!B13</f>
        <v>864.00000000000034</v>
      </c>
    </row>
    <row r="5" spans="2:4" x14ac:dyDescent="0.3">
      <c r="B5" s="4">
        <f>B4+1</f>
        <v>2</v>
      </c>
      <c r="C5" s="5">
        <f>C4*(1+D$3)</f>
        <v>872.64000000000033</v>
      </c>
    </row>
    <row r="6" spans="2:4" x14ac:dyDescent="0.3">
      <c r="B6" s="4">
        <f>B5+1</f>
        <v>3</v>
      </c>
      <c r="C6" s="5">
        <f t="shared" ref="C6:C33" si="0">C5*(1+D$3)</f>
        <v>881.36640000000034</v>
      </c>
    </row>
    <row r="7" spans="2:4" x14ac:dyDescent="0.3">
      <c r="B7" s="4">
        <f t="shared" ref="B7:B27" si="1">B6+1</f>
        <v>4</v>
      </c>
      <c r="C7" s="5">
        <f t="shared" si="0"/>
        <v>890.18006400000036</v>
      </c>
    </row>
    <row r="8" spans="2:4" x14ac:dyDescent="0.3">
      <c r="B8" s="4">
        <f t="shared" si="1"/>
        <v>5</v>
      </c>
      <c r="C8" s="5">
        <f t="shared" si="0"/>
        <v>899.08186464000039</v>
      </c>
    </row>
    <row r="9" spans="2:4" x14ac:dyDescent="0.3">
      <c r="B9" s="4">
        <f t="shared" si="1"/>
        <v>6</v>
      </c>
      <c r="C9" s="5">
        <f t="shared" si="0"/>
        <v>908.07268328640043</v>
      </c>
    </row>
    <row r="10" spans="2:4" x14ac:dyDescent="0.3">
      <c r="B10" s="4">
        <f t="shared" si="1"/>
        <v>7</v>
      </c>
      <c r="C10" s="5">
        <f t="shared" si="0"/>
        <v>917.15341011926444</v>
      </c>
    </row>
    <row r="11" spans="2:4" x14ac:dyDescent="0.3">
      <c r="B11" s="4">
        <f t="shared" si="1"/>
        <v>8</v>
      </c>
      <c r="C11" s="5">
        <f t="shared" si="0"/>
        <v>926.32494422045704</v>
      </c>
    </row>
    <row r="12" spans="2:4" x14ac:dyDescent="0.3">
      <c r="B12" s="4">
        <f t="shared" si="1"/>
        <v>9</v>
      </c>
      <c r="C12" s="5">
        <f t="shared" si="0"/>
        <v>935.58819366266164</v>
      </c>
    </row>
    <row r="13" spans="2:4" x14ac:dyDescent="0.3">
      <c r="B13" s="4">
        <f t="shared" si="1"/>
        <v>10</v>
      </c>
      <c r="C13" s="5">
        <f t="shared" si="0"/>
        <v>944.94407559928823</v>
      </c>
    </row>
    <row r="14" spans="2:4" x14ac:dyDescent="0.3">
      <c r="B14" s="4">
        <f t="shared" si="1"/>
        <v>11</v>
      </c>
      <c r="C14" s="5">
        <f t="shared" si="0"/>
        <v>954.39351635528112</v>
      </c>
    </row>
    <row r="15" spans="2:4" x14ac:dyDescent="0.3">
      <c r="B15" s="4">
        <f t="shared" si="1"/>
        <v>12</v>
      </c>
      <c r="C15" s="5">
        <f t="shared" si="0"/>
        <v>963.937451518834</v>
      </c>
    </row>
    <row r="16" spans="2:4" x14ac:dyDescent="0.3">
      <c r="B16" s="4">
        <f t="shared" si="1"/>
        <v>13</v>
      </c>
      <c r="C16" s="5">
        <f t="shared" si="0"/>
        <v>973.57682603402236</v>
      </c>
    </row>
    <row r="17" spans="2:3" x14ac:dyDescent="0.3">
      <c r="B17" s="4">
        <f t="shared" si="1"/>
        <v>14</v>
      </c>
      <c r="C17" s="5">
        <f t="shared" si="0"/>
        <v>983.31259429436261</v>
      </c>
    </row>
    <row r="18" spans="2:3" x14ac:dyDescent="0.3">
      <c r="B18" s="4">
        <f t="shared" si="1"/>
        <v>15</v>
      </c>
      <c r="C18" s="5">
        <f t="shared" si="0"/>
        <v>993.14572023730625</v>
      </c>
    </row>
    <row r="19" spans="2:3" x14ac:dyDescent="0.3">
      <c r="B19" s="4">
        <f t="shared" si="1"/>
        <v>16</v>
      </c>
      <c r="C19" s="5">
        <f t="shared" si="0"/>
        <v>1003.0771774396793</v>
      </c>
    </row>
    <row r="20" spans="2:3" x14ac:dyDescent="0.3">
      <c r="B20" s="4">
        <f t="shared" si="1"/>
        <v>17</v>
      </c>
      <c r="C20" s="5">
        <f t="shared" si="0"/>
        <v>1013.1079492140761</v>
      </c>
    </row>
    <row r="21" spans="2:3" x14ac:dyDescent="0.3">
      <c r="B21" s="4">
        <f t="shared" si="1"/>
        <v>18</v>
      </c>
      <c r="C21" s="5">
        <f t="shared" si="0"/>
        <v>1023.2390287062169</v>
      </c>
    </row>
    <row r="22" spans="2:3" x14ac:dyDescent="0.3">
      <c r="B22" s="4">
        <f t="shared" si="1"/>
        <v>19</v>
      </c>
      <c r="C22" s="5">
        <f t="shared" si="0"/>
        <v>1033.471418993279</v>
      </c>
    </row>
    <row r="23" spans="2:3" x14ac:dyDescent="0.3">
      <c r="B23" s="4">
        <f t="shared" si="1"/>
        <v>20</v>
      </c>
      <c r="C23" s="5">
        <f t="shared" si="0"/>
        <v>1043.8061331832118</v>
      </c>
    </row>
    <row r="24" spans="2:3" x14ac:dyDescent="0.3">
      <c r="B24" s="4">
        <f t="shared" si="1"/>
        <v>21</v>
      </c>
      <c r="C24" s="5">
        <f t="shared" si="0"/>
        <v>1054.244194515044</v>
      </c>
    </row>
    <row r="25" spans="2:3" x14ac:dyDescent="0.3">
      <c r="B25" s="4">
        <f t="shared" si="1"/>
        <v>22</v>
      </c>
      <c r="C25" s="5">
        <f t="shared" si="0"/>
        <v>1064.7866364601944</v>
      </c>
    </row>
    <row r="26" spans="2:3" x14ac:dyDescent="0.3">
      <c r="B26" s="4">
        <f t="shared" si="1"/>
        <v>23</v>
      </c>
      <c r="C26" s="5">
        <f t="shared" si="0"/>
        <v>1075.4345028247963</v>
      </c>
    </row>
    <row r="27" spans="2:3" x14ac:dyDescent="0.3">
      <c r="B27" s="4">
        <f t="shared" si="1"/>
        <v>24</v>
      </c>
      <c r="C27" s="5">
        <f t="shared" si="0"/>
        <v>1086.1888478530443</v>
      </c>
    </row>
    <row r="28" spans="2:3" x14ac:dyDescent="0.3">
      <c r="B28" s="4">
        <f>B27+1</f>
        <v>25</v>
      </c>
      <c r="C28" s="5">
        <f t="shared" si="0"/>
        <v>1097.0507363315749</v>
      </c>
    </row>
    <row r="29" spans="2:3" x14ac:dyDescent="0.3">
      <c r="B29" s="4">
        <f>B28+1</f>
        <v>26</v>
      </c>
      <c r="C29" s="5">
        <f t="shared" si="0"/>
        <v>1108.0212436948907</v>
      </c>
    </row>
    <row r="30" spans="2:3" x14ac:dyDescent="0.3">
      <c r="B30" s="4">
        <f t="shared" ref="B30:B32" si="2">B29+1</f>
        <v>27</v>
      </c>
      <c r="C30" s="5">
        <f t="shared" si="0"/>
        <v>1119.1014561318395</v>
      </c>
    </row>
    <row r="31" spans="2:3" x14ac:dyDescent="0.3">
      <c r="B31" s="4">
        <f t="shared" si="2"/>
        <v>28</v>
      </c>
      <c r="C31" s="5">
        <f t="shared" si="0"/>
        <v>1130.2924706931578</v>
      </c>
    </row>
    <row r="32" spans="2:3" x14ac:dyDescent="0.3">
      <c r="B32" s="4">
        <f t="shared" si="2"/>
        <v>29</v>
      </c>
      <c r="C32" s="5">
        <f t="shared" si="0"/>
        <v>1141.5953954000895</v>
      </c>
    </row>
    <row r="33" spans="2:3" x14ac:dyDescent="0.3">
      <c r="B33" s="4">
        <f>B32+1</f>
        <v>30</v>
      </c>
      <c r="C33" s="5">
        <f t="shared" si="0"/>
        <v>1153.0113493540905</v>
      </c>
    </row>
    <row r="35" spans="2:3" x14ac:dyDescent="0.3">
      <c r="C35" s="1">
        <f>SUM(C4:C34)</f>
        <v>30054.146284763065</v>
      </c>
    </row>
  </sheetData>
  <sheetProtection password="C66A" sheet="1" objects="1" scenarios="1"/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6"/>
  <sheetViews>
    <sheetView zoomScale="80" zoomScaleNormal="80" workbookViewId="0">
      <selection activeCell="H12" sqref="H12"/>
    </sheetView>
  </sheetViews>
  <sheetFormatPr baseColWidth="10" defaultRowHeight="14.4" x14ac:dyDescent="0.3"/>
  <cols>
    <col min="2" max="2" width="15.6640625" customWidth="1"/>
    <col min="3" max="3" width="18.33203125" customWidth="1"/>
    <col min="5" max="5" width="22.88671875" customWidth="1"/>
    <col min="8" max="8" width="18.33203125" customWidth="1"/>
    <col min="9" max="9" width="22.33203125" customWidth="1"/>
    <col min="10" max="10" width="19.44140625" customWidth="1"/>
  </cols>
  <sheetData>
    <row r="1" spans="2:10" x14ac:dyDescent="0.3">
      <c r="B1" t="s">
        <v>14</v>
      </c>
    </row>
    <row r="2" spans="2:10" x14ac:dyDescent="0.3">
      <c r="H2" t="s">
        <v>9</v>
      </c>
    </row>
    <row r="3" spans="2:10" x14ac:dyDescent="0.3">
      <c r="B3" t="s">
        <v>11</v>
      </c>
      <c r="C3" t="s">
        <v>12</v>
      </c>
      <c r="D3" t="s">
        <v>13</v>
      </c>
      <c r="E3" t="s">
        <v>5</v>
      </c>
      <c r="F3" t="s">
        <v>6</v>
      </c>
      <c r="G3" t="s">
        <v>7</v>
      </c>
      <c r="H3" t="s">
        <v>8</v>
      </c>
      <c r="I3" t="s">
        <v>15</v>
      </c>
      <c r="J3" t="s">
        <v>10</v>
      </c>
    </row>
    <row r="4" spans="2:10" x14ac:dyDescent="0.3">
      <c r="B4">
        <v>0.16</v>
      </c>
      <c r="C4">
        <v>0.24</v>
      </c>
      <c r="D4" s="1">
        <v>9.52</v>
      </c>
      <c r="E4" s="1">
        <v>11.83</v>
      </c>
      <c r="F4" s="6">
        <f>E4/D4*100</f>
        <v>124.26470588235294</v>
      </c>
      <c r="G4" s="6">
        <f>D4/E4</f>
        <v>0.80473372781065089</v>
      </c>
      <c r="H4" s="1">
        <v>663</v>
      </c>
      <c r="I4" s="1">
        <f>H4-D4</f>
        <v>653.48</v>
      </c>
      <c r="J4">
        <v>50</v>
      </c>
    </row>
    <row r="5" spans="2:10" x14ac:dyDescent="0.3">
      <c r="B5">
        <v>0.28000000000000003</v>
      </c>
      <c r="C5">
        <v>0.14000000000000001</v>
      </c>
      <c r="D5" s="1">
        <v>16.66</v>
      </c>
      <c r="E5" s="1">
        <v>12.5</v>
      </c>
      <c r="F5" s="6">
        <f t="shared" ref="F5:F6" si="0">E5/D5*100</f>
        <v>75.030012004801918</v>
      </c>
      <c r="G5" s="6">
        <f t="shared" ref="G5:G6" si="1">D5/E5</f>
        <v>1.3328</v>
      </c>
      <c r="H5" s="1">
        <v>701.06</v>
      </c>
      <c r="I5" s="1">
        <f t="shared" ref="I5:I6" si="2">H5-D5</f>
        <v>684.4</v>
      </c>
      <c r="J5">
        <v>53.57</v>
      </c>
    </row>
    <row r="6" spans="2:10" x14ac:dyDescent="0.3">
      <c r="B6">
        <v>0.36</v>
      </c>
      <c r="C6">
        <v>0.1</v>
      </c>
      <c r="D6" s="1">
        <v>21.42</v>
      </c>
      <c r="E6" s="1">
        <v>12.77</v>
      </c>
      <c r="F6" s="6">
        <f t="shared" si="0"/>
        <v>59.617180205415487</v>
      </c>
      <c r="G6" s="6">
        <f t="shared" si="1"/>
        <v>1.6773688332028194</v>
      </c>
      <c r="H6" s="1">
        <v>716.2</v>
      </c>
      <c r="I6" s="1">
        <f t="shared" si="2"/>
        <v>694.78000000000009</v>
      </c>
      <c r="J6">
        <v>54.72</v>
      </c>
    </row>
  </sheetData>
  <sheetProtection password="C66A" sheet="1" objects="1" scenarios="1"/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"/>
  <sheetViews>
    <sheetView zoomScale="110" zoomScaleNormal="110" workbookViewId="0">
      <selection activeCell="H8" sqref="H8"/>
    </sheetView>
  </sheetViews>
  <sheetFormatPr baseColWidth="10" defaultRowHeight="14.4" x14ac:dyDescent="0.3"/>
  <cols>
    <col min="1" max="1" width="43.77734375" customWidth="1"/>
    <col min="2" max="2" width="5" customWidth="1"/>
    <col min="3" max="3" width="1.6640625" customWidth="1"/>
    <col min="4" max="4" width="15" customWidth="1"/>
    <col min="5" max="5" width="6.44140625" customWidth="1"/>
    <col min="6" max="6" width="18.88671875" customWidth="1"/>
    <col min="7" max="7" width="7.33203125" customWidth="1"/>
    <col min="8" max="8" width="15.88671875" customWidth="1"/>
    <col min="9" max="9" width="2.5546875" customWidth="1"/>
    <col min="10" max="10" width="16.109375" customWidth="1"/>
    <col min="11" max="11" width="2.44140625" customWidth="1"/>
  </cols>
  <sheetData>
    <row r="1" spans="1:12" ht="17.399999999999999" x14ac:dyDescent="0.3">
      <c r="A1" s="7"/>
      <c r="B1" s="7"/>
      <c r="C1" s="7"/>
      <c r="D1" s="8"/>
      <c r="E1" s="8"/>
      <c r="F1" s="9" t="s">
        <v>16</v>
      </c>
      <c r="G1" s="8"/>
      <c r="H1" s="8"/>
      <c r="I1" s="8"/>
      <c r="J1" s="8"/>
      <c r="K1" s="8"/>
      <c r="L1" s="8"/>
    </row>
    <row r="2" spans="1:12" x14ac:dyDescent="0.3">
      <c r="D2" s="10"/>
      <c r="E2" s="10"/>
      <c r="F2" s="11" t="s">
        <v>17</v>
      </c>
      <c r="G2" s="10"/>
      <c r="H2" s="10"/>
      <c r="I2" s="10"/>
      <c r="J2" s="10"/>
      <c r="K2" s="10"/>
      <c r="L2" s="10"/>
    </row>
    <row r="3" spans="1:12" ht="15.6" x14ac:dyDescent="0.3">
      <c r="A3" s="12"/>
      <c r="B3" s="13"/>
      <c r="C3" s="13"/>
      <c r="D3" s="14" t="s">
        <v>18</v>
      </c>
      <c r="E3" s="15"/>
      <c r="F3" s="16" t="s">
        <v>19</v>
      </c>
      <c r="G3" s="16"/>
      <c r="H3" s="16" t="s">
        <v>20</v>
      </c>
      <c r="I3" s="16"/>
      <c r="J3" s="17" t="s">
        <v>21</v>
      </c>
      <c r="K3" s="18"/>
      <c r="L3" s="12" t="s">
        <v>22</v>
      </c>
    </row>
    <row r="4" spans="1:12" x14ac:dyDescent="0.3">
      <c r="F4" s="77" t="s">
        <v>23</v>
      </c>
      <c r="G4" s="19"/>
      <c r="H4" s="77" t="str">
        <f>F4</f>
        <v>1,5 Putz</v>
      </c>
      <c r="I4" s="19"/>
      <c r="J4" s="20"/>
    </row>
    <row r="5" spans="1:12" x14ac:dyDescent="0.3">
      <c r="F5" s="78" t="s">
        <v>63</v>
      </c>
      <c r="G5" s="19"/>
      <c r="H5" s="78" t="str">
        <f>F5</f>
        <v>17,5 cm Ziegel</v>
      </c>
      <c r="I5" s="19"/>
      <c r="J5" s="20"/>
      <c r="L5" s="21"/>
    </row>
    <row r="6" spans="1:12" x14ac:dyDescent="0.3">
      <c r="F6" s="78" t="s">
        <v>81</v>
      </c>
      <c r="G6" s="19"/>
      <c r="H6" s="78" t="s">
        <v>82</v>
      </c>
      <c r="I6" s="19"/>
      <c r="J6" s="20"/>
      <c r="L6" s="21"/>
    </row>
    <row r="7" spans="1:12" ht="15" thickBot="1" x14ac:dyDescent="0.35">
      <c r="F7" s="78" t="s">
        <v>24</v>
      </c>
      <c r="G7" s="22"/>
      <c r="H7" s="78" t="str">
        <f>F7</f>
        <v>Ziegel</v>
      </c>
      <c r="I7" s="19"/>
      <c r="J7" s="20"/>
    </row>
    <row r="8" spans="1:12" x14ac:dyDescent="0.3">
      <c r="A8" s="23" t="s">
        <v>25</v>
      </c>
      <c r="D8" s="24"/>
      <c r="E8" s="24"/>
      <c r="F8" s="79">
        <f>'Ein-Ausgabeblatt'!B3</f>
        <v>1.41</v>
      </c>
      <c r="G8" s="24"/>
      <c r="H8" s="79">
        <f>'Ein-Ausgabeblatt'!B4</f>
        <v>0.39</v>
      </c>
      <c r="I8" s="24"/>
      <c r="J8" s="25">
        <f>F8-H8</f>
        <v>1.02</v>
      </c>
      <c r="K8" s="26"/>
      <c r="L8" s="27" t="s">
        <v>26</v>
      </c>
    </row>
    <row r="9" spans="1:12" x14ac:dyDescent="0.3">
      <c r="A9" s="28" t="s">
        <v>27</v>
      </c>
      <c r="D9" s="80">
        <v>2000</v>
      </c>
      <c r="E9" s="30" t="s">
        <v>28</v>
      </c>
      <c r="F9" s="24"/>
      <c r="G9" s="24"/>
      <c r="H9" s="24"/>
      <c r="I9" s="24"/>
      <c r="J9" s="31"/>
      <c r="K9" s="32"/>
      <c r="L9" s="33"/>
    </row>
    <row r="10" spans="1:12" x14ac:dyDescent="0.3">
      <c r="A10" s="34"/>
      <c r="D10" s="24"/>
      <c r="E10" s="24"/>
      <c r="F10" s="35"/>
      <c r="G10" s="35"/>
      <c r="H10" s="35"/>
      <c r="I10" s="35"/>
      <c r="J10" s="36"/>
      <c r="K10" s="37"/>
      <c r="L10" s="33"/>
    </row>
    <row r="11" spans="1:12" x14ac:dyDescent="0.3">
      <c r="A11" s="23" t="s">
        <v>29</v>
      </c>
      <c r="D11" s="24"/>
      <c r="E11" s="24"/>
      <c r="F11" s="29">
        <f>F8*D9*24/1000</f>
        <v>67.680000000000007</v>
      </c>
      <c r="G11" s="24"/>
      <c r="H11" s="29">
        <f>H8*D9*24/1000</f>
        <v>18.72</v>
      </c>
      <c r="I11" s="24"/>
      <c r="J11" s="38">
        <f>F11-H11</f>
        <v>48.960000000000008</v>
      </c>
      <c r="K11" s="26"/>
      <c r="L11" s="39" t="s">
        <v>30</v>
      </c>
    </row>
    <row r="12" spans="1:12" x14ac:dyDescent="0.3">
      <c r="D12" s="24"/>
      <c r="E12" s="24"/>
      <c r="F12" s="24"/>
      <c r="G12" s="24"/>
      <c r="H12" s="24"/>
      <c r="I12" s="24"/>
      <c r="J12" s="40"/>
      <c r="K12" s="32"/>
      <c r="L12" s="33"/>
    </row>
    <row r="13" spans="1:12" x14ac:dyDescent="0.3">
      <c r="A13" s="23" t="s">
        <v>31</v>
      </c>
      <c r="D13" s="80">
        <v>85</v>
      </c>
      <c r="E13" s="30" t="s">
        <v>32</v>
      </c>
      <c r="F13" s="24"/>
      <c r="G13" s="24"/>
      <c r="H13" s="24"/>
      <c r="I13" s="24"/>
      <c r="J13" s="40"/>
      <c r="K13" s="32"/>
      <c r="L13" s="39"/>
    </row>
    <row r="14" spans="1:12" x14ac:dyDescent="0.3">
      <c r="A14" s="23" t="s">
        <v>33</v>
      </c>
      <c r="D14" s="24"/>
      <c r="E14" s="24"/>
      <c r="F14" s="29">
        <f>F11/D13*100</f>
        <v>79.623529411764721</v>
      </c>
      <c r="G14" s="24"/>
      <c r="H14" s="29">
        <f>H11/D13*100</f>
        <v>22.023529411764706</v>
      </c>
      <c r="I14" s="24"/>
      <c r="J14" s="38">
        <f>F14-H14</f>
        <v>57.600000000000016</v>
      </c>
      <c r="K14" s="26"/>
      <c r="L14" s="39" t="s">
        <v>30</v>
      </c>
    </row>
    <row r="15" spans="1:12" x14ac:dyDescent="0.3">
      <c r="D15" s="24"/>
      <c r="E15" s="24"/>
      <c r="F15" s="24"/>
      <c r="G15" s="24"/>
      <c r="H15" s="24"/>
      <c r="I15" s="24"/>
      <c r="J15" s="40"/>
      <c r="K15" s="32"/>
      <c r="L15" s="33"/>
    </row>
    <row r="16" spans="1:12" x14ac:dyDescent="0.3">
      <c r="A16" s="23" t="s">
        <v>34</v>
      </c>
      <c r="D16" s="29">
        <f>D29</f>
        <v>150</v>
      </c>
      <c r="E16" s="30" t="s">
        <v>35</v>
      </c>
      <c r="F16" s="24"/>
      <c r="G16" s="24"/>
      <c r="H16" s="24"/>
      <c r="I16" s="24"/>
      <c r="J16" s="41"/>
      <c r="K16" s="32"/>
      <c r="L16" s="39"/>
    </row>
    <row r="17" spans="1:13" x14ac:dyDescent="0.3">
      <c r="A17" s="23" t="s">
        <v>36</v>
      </c>
      <c r="D17" s="24"/>
      <c r="E17" s="24"/>
      <c r="F17" s="29">
        <f>F14*D16</f>
        <v>11943.529411764708</v>
      </c>
      <c r="G17" s="24"/>
      <c r="H17" s="29">
        <f>H14*D16</f>
        <v>3303.5294117647059</v>
      </c>
      <c r="I17" s="24"/>
      <c r="J17" s="38">
        <f>F17-H17</f>
        <v>8640.0000000000018</v>
      </c>
      <c r="K17" s="26"/>
      <c r="L17" s="39" t="s">
        <v>37</v>
      </c>
    </row>
    <row r="18" spans="1:13" x14ac:dyDescent="0.3">
      <c r="D18" s="24"/>
      <c r="E18" s="24"/>
      <c r="F18" s="24"/>
      <c r="G18" s="24"/>
      <c r="H18" s="24"/>
      <c r="I18" s="24"/>
      <c r="J18" s="40"/>
      <c r="K18" s="24"/>
      <c r="L18" s="33"/>
    </row>
    <row r="19" spans="1:13" x14ac:dyDescent="0.3">
      <c r="A19" s="23" t="s">
        <v>62</v>
      </c>
      <c r="D19" s="79">
        <f>'Ein-Ausgabeblatt'!B9</f>
        <v>0.1</v>
      </c>
      <c r="E19" s="24"/>
      <c r="F19" s="24"/>
      <c r="G19" s="24"/>
      <c r="H19" s="24"/>
      <c r="I19" s="24"/>
      <c r="J19" s="42" t="s">
        <v>38</v>
      </c>
      <c r="K19" s="43"/>
      <c r="L19" s="39" t="s">
        <v>39</v>
      </c>
    </row>
    <row r="20" spans="1:13" x14ac:dyDescent="0.3">
      <c r="A20" s="23" t="s">
        <v>40</v>
      </c>
      <c r="D20" s="24"/>
      <c r="E20" s="24"/>
      <c r="F20" s="44">
        <f>F17*D19</f>
        <v>1194.3529411764709</v>
      </c>
      <c r="G20" s="24"/>
      <c r="H20" s="44">
        <f>H17*D19</f>
        <v>330.35294117647061</v>
      </c>
      <c r="I20" s="24"/>
      <c r="J20" s="45">
        <f>F20-H20</f>
        <v>864.00000000000034</v>
      </c>
      <c r="K20" s="46"/>
      <c r="L20" s="39" t="s">
        <v>41</v>
      </c>
    </row>
    <row r="21" spans="1:13" x14ac:dyDescent="0.3">
      <c r="D21" s="24"/>
      <c r="E21" s="24"/>
      <c r="F21" s="24"/>
      <c r="G21" s="24"/>
      <c r="H21" s="24"/>
      <c r="I21" s="24"/>
      <c r="J21" s="40"/>
      <c r="K21" s="24"/>
      <c r="L21" s="33"/>
    </row>
    <row r="22" spans="1:13" x14ac:dyDescent="0.3">
      <c r="A22" s="23" t="s">
        <v>80</v>
      </c>
      <c r="D22" s="44">
        <f>D36*D29</f>
        <v>3084.4799999999996</v>
      </c>
      <c r="E22" s="24"/>
      <c r="F22" s="24"/>
      <c r="G22" s="24"/>
      <c r="H22" s="24"/>
      <c r="I22" s="24"/>
      <c r="J22" s="40"/>
      <c r="K22" s="24"/>
      <c r="L22" s="39" t="s">
        <v>42</v>
      </c>
    </row>
    <row r="23" spans="1:13" x14ac:dyDescent="0.3">
      <c r="D23" s="24"/>
      <c r="E23" s="24"/>
      <c r="F23" s="24"/>
      <c r="G23" s="24"/>
      <c r="H23" s="24"/>
      <c r="I23" s="24"/>
      <c r="J23" s="40"/>
      <c r="K23" s="24"/>
      <c r="L23" s="33"/>
    </row>
    <row r="24" spans="1:13" ht="15.6" x14ac:dyDescent="0.35">
      <c r="A24" s="23" t="s">
        <v>43</v>
      </c>
      <c r="D24" s="80">
        <v>0.20100000000000001</v>
      </c>
      <c r="E24" s="24"/>
      <c r="F24" s="24"/>
      <c r="G24" s="24"/>
      <c r="H24" s="24"/>
      <c r="I24" s="24"/>
      <c r="J24" s="40"/>
      <c r="K24" s="24"/>
      <c r="L24" s="39" t="s">
        <v>44</v>
      </c>
    </row>
    <row r="25" spans="1:13" ht="15.6" x14ac:dyDescent="0.35">
      <c r="A25" s="23" t="s">
        <v>45</v>
      </c>
      <c r="D25" s="24"/>
      <c r="E25" s="24"/>
      <c r="F25" s="29">
        <f>F17*D24</f>
        <v>2400.6494117647067</v>
      </c>
      <c r="G25" s="24"/>
      <c r="H25" s="29">
        <f>H17*D24</f>
        <v>664.00941176470587</v>
      </c>
      <c r="I25" s="24"/>
      <c r="J25" s="38">
        <f>F25-H25</f>
        <v>1736.6400000000008</v>
      </c>
      <c r="K25" s="46"/>
      <c r="L25" s="39" t="s">
        <v>46</v>
      </c>
    </row>
    <row r="26" spans="1:13" x14ac:dyDescent="0.3">
      <c r="A26" s="47"/>
      <c r="F26" s="23" t="s">
        <v>47</v>
      </c>
      <c r="G26" s="48"/>
      <c r="H26" s="49"/>
      <c r="J26" s="50">
        <f>J20/D22*100</f>
        <v>28.011204481792735</v>
      </c>
    </row>
    <row r="27" spans="1:13" x14ac:dyDescent="0.3">
      <c r="A27" s="47"/>
      <c r="J27" s="50"/>
    </row>
    <row r="28" spans="1:13" ht="15" thickBot="1" x14ac:dyDescent="0.35">
      <c r="A28" s="69" t="s">
        <v>48</v>
      </c>
      <c r="B28" s="47"/>
      <c r="C28" s="47"/>
      <c r="D28" s="47"/>
      <c r="F28" s="51"/>
      <c r="G28" s="52"/>
      <c r="H28" s="53"/>
      <c r="I28" s="54"/>
    </row>
    <row r="29" spans="1:13" ht="15" thickBot="1" x14ac:dyDescent="0.35">
      <c r="A29" s="55" t="s">
        <v>49</v>
      </c>
      <c r="B29" s="56"/>
      <c r="C29" s="56"/>
      <c r="D29" s="70">
        <f>'Ein-Ausgabeblatt'!B7</f>
        <v>150</v>
      </c>
      <c r="J29" s="57"/>
    </row>
    <row r="30" spans="1:13" ht="15" thickBot="1" x14ac:dyDescent="0.35">
      <c r="A30" s="55" t="s">
        <v>50</v>
      </c>
      <c r="B30" s="56"/>
      <c r="C30" s="56"/>
      <c r="D30" s="71">
        <f>'Ein-Ausgabeblatt'!B5</f>
        <v>360</v>
      </c>
      <c r="F30" s="20" t="s">
        <v>51</v>
      </c>
      <c r="G30" s="20"/>
      <c r="H30" s="58"/>
      <c r="J30" s="57"/>
      <c r="M30" t="s">
        <v>84</v>
      </c>
    </row>
    <row r="31" spans="1:13" ht="15" thickBot="1" x14ac:dyDescent="0.35">
      <c r="A31" s="55" t="s">
        <v>52</v>
      </c>
      <c r="B31" s="56"/>
      <c r="C31" s="56"/>
      <c r="D31" s="72">
        <v>0.19</v>
      </c>
      <c r="F31" s="59" t="s">
        <v>53</v>
      </c>
      <c r="G31" s="60"/>
      <c r="H31" s="61"/>
      <c r="I31" s="60"/>
      <c r="J31" s="62">
        <f>J20</f>
        <v>864.00000000000034</v>
      </c>
      <c r="M31">
        <v>30</v>
      </c>
    </row>
    <row r="32" spans="1:13" ht="15" thickBot="1" x14ac:dyDescent="0.35">
      <c r="A32" s="63" t="s">
        <v>54</v>
      </c>
      <c r="B32" s="56"/>
      <c r="C32" s="56"/>
      <c r="D32" s="73">
        <f>D30*(1+D31)</f>
        <v>428.4</v>
      </c>
      <c r="F32" s="59" t="s">
        <v>55</v>
      </c>
      <c r="G32" s="60"/>
      <c r="H32" s="64"/>
      <c r="I32" s="60"/>
      <c r="J32" s="65">
        <f>J25/1000</f>
        <v>1.7366400000000008</v>
      </c>
      <c r="M32" s="101">
        <f>J32*M31</f>
        <v>52.099200000000025</v>
      </c>
    </row>
    <row r="33" spans="1:10" ht="15" thickBot="1" x14ac:dyDescent="0.35">
      <c r="A33" s="55" t="s">
        <v>11</v>
      </c>
      <c r="B33" s="56"/>
      <c r="C33" s="56"/>
      <c r="D33" s="74">
        <f>'Ein-Ausgabeblatt'!B6</f>
        <v>0.06</v>
      </c>
      <c r="F33" s="59" t="s">
        <v>56</v>
      </c>
      <c r="G33" s="60"/>
      <c r="H33" s="64"/>
      <c r="I33" s="60"/>
      <c r="J33" s="66">
        <f>1/J26*100</f>
        <v>3.5699999999999976</v>
      </c>
    </row>
    <row r="34" spans="1:10" ht="15" thickBot="1" x14ac:dyDescent="0.35">
      <c r="A34" s="63" t="s">
        <v>57</v>
      </c>
      <c r="B34" s="56"/>
      <c r="C34" s="56"/>
      <c r="D34" s="75">
        <f>D32*D33</f>
        <v>25.703999999999997</v>
      </c>
      <c r="F34" s="59" t="s">
        <v>58</v>
      </c>
      <c r="G34" s="60"/>
      <c r="H34" s="60"/>
      <c r="I34" s="60"/>
      <c r="J34" s="67">
        <f>(1-H8/F8)*100</f>
        <v>72.340425531914889</v>
      </c>
    </row>
    <row r="35" spans="1:10" ht="15" thickBot="1" x14ac:dyDescent="0.35">
      <c r="A35" s="63" t="s">
        <v>59</v>
      </c>
      <c r="B35" s="60"/>
      <c r="C35" s="60"/>
      <c r="D35" s="76">
        <f>'Ein-Ausgabeblatt'!B9</f>
        <v>0.1</v>
      </c>
      <c r="F35" s="59" t="s">
        <v>60</v>
      </c>
      <c r="G35" s="60"/>
      <c r="H35" s="60"/>
      <c r="I35" s="60"/>
      <c r="J35" s="68">
        <f>J31/D29</f>
        <v>5.7600000000000025</v>
      </c>
    </row>
    <row r="36" spans="1:10" ht="15" thickBot="1" x14ac:dyDescent="0.35">
      <c r="A36" s="99" t="s">
        <v>83</v>
      </c>
      <c r="D36" s="100">
        <f>D34*0.8</f>
        <v>20.563199999999998</v>
      </c>
      <c r="F36" s="59" t="s">
        <v>61</v>
      </c>
      <c r="G36" s="60"/>
      <c r="H36" s="60"/>
      <c r="I36" s="60"/>
      <c r="J36" s="67">
        <f>J25/D29</f>
        <v>11.577600000000006</v>
      </c>
    </row>
  </sheetData>
  <sheetProtection selectLockedCells="1" selectUnlockedCells="1"/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Ein-Ausgabeblatt</vt:lpstr>
      <vt:lpstr>Berechnung</vt:lpstr>
      <vt:lpstr>ROI</vt:lpstr>
      <vt:lpstr>Kerndämmung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2025-12-02T15:17:22Z</dcterms:modified>
</cp:coreProperties>
</file>