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7FE22FA-1131-4575-8E64-1041DC818BC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in-Ausgabeblatt" sheetId="1" r:id="rId1"/>
    <sheet name="Berechnung" sheetId="2" r:id="rId2"/>
    <sheet name="ROI" sheetId="3" state="hidden" r:id="rId3"/>
    <sheet name="OGD offen aufgeblasen" sheetId="4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B9" i="1" l="1"/>
  <c r="B10" i="1" s="1"/>
  <c r="D30" i="4"/>
  <c r="D17" i="4" s="1"/>
  <c r="D34" i="4"/>
  <c r="J35" i="4"/>
  <c r="D25" i="4"/>
  <c r="D14" i="4"/>
  <c r="F12" i="4"/>
  <c r="J9" i="4"/>
  <c r="H6" i="4"/>
  <c r="H4" i="4"/>
  <c r="I5" i="3"/>
  <c r="I6" i="3"/>
  <c r="I4" i="3"/>
  <c r="G5" i="3"/>
  <c r="G6" i="3"/>
  <c r="F5" i="3"/>
  <c r="F6" i="3"/>
  <c r="G4" i="3"/>
  <c r="F4" i="3"/>
  <c r="D3" i="2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D31" i="4" l="1"/>
  <c r="D35" i="4"/>
  <c r="D23" i="4" s="1"/>
  <c r="B25" i="1" s="1"/>
  <c r="F15" i="4"/>
  <c r="H12" i="4"/>
  <c r="H15" i="4" s="1"/>
  <c r="H18" i="4" s="1"/>
  <c r="J12" i="4" l="1"/>
  <c r="H26" i="4"/>
  <c r="H21" i="4"/>
  <c r="F18" i="4"/>
  <c r="J15" i="4"/>
  <c r="F21" i="4" l="1"/>
  <c r="J21" i="4" s="1"/>
  <c r="J18" i="4"/>
  <c r="F26" i="4"/>
  <c r="J26" i="4" s="1"/>
  <c r="B13" i="1" l="1"/>
  <c r="B14" i="1" s="1"/>
  <c r="J27" i="4"/>
  <c r="J32" i="4"/>
  <c r="J37" i="4"/>
  <c r="J33" i="4"/>
  <c r="J34" i="4" l="1"/>
  <c r="J36" i="4"/>
  <c r="B15" i="1"/>
  <c r="C4" i="2" l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5" i="2" l="1"/>
  <c r="B20" i="1" s="1"/>
  <c r="B24" i="1" s="1"/>
  <c r="B26" i="1" s="1"/>
  <c r="B22" i="1"/>
  <c r="B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aus bauphysikalischen Gründen ist Zellulose zu bevorzugen</t>
        </r>
      </text>
    </comment>
  </commentList>
</comments>
</file>

<file path=xl/sharedStrings.xml><?xml version="1.0" encoding="utf-8"?>
<sst xmlns="http://schemas.openxmlformats.org/spreadsheetml/2006/main" count="85" uniqueCount="79">
  <si>
    <t>geschätzte Energiepreisinflation in % pro Jahr</t>
  </si>
  <si>
    <t>Heizkosten(einsparung) insgesamt pro Jahr</t>
  </si>
  <si>
    <t>kumulierte Heizkosten(einsparung) in 20 Jahren</t>
  </si>
  <si>
    <t>kumulierte Heizkosten(einsparung) in 10 Jahren</t>
  </si>
  <si>
    <t>Eingabefeld</t>
  </si>
  <si>
    <t>Heizkosteneinsparung/a</t>
  </si>
  <si>
    <t>Verzinsung</t>
  </si>
  <si>
    <t>ROI</t>
  </si>
  <si>
    <t>Einsparung 30 Jahre</t>
  </si>
  <si>
    <t>Energieinflation 4%</t>
  </si>
  <si>
    <t>CO2-Einsparung kg/a</t>
  </si>
  <si>
    <t>Dämmdicke in m</t>
  </si>
  <si>
    <t>Ziel-U-Wert W/m²K</t>
  </si>
  <si>
    <t>Kosten/m²</t>
  </si>
  <si>
    <t>obere Geschoßdecke, offen aufgeblasen (Anfangs-U-Wert 2 W/m²K)</t>
  </si>
  <si>
    <t>Einsparung abzgl. Invest</t>
  </si>
  <si>
    <t>BV: Mustermann</t>
  </si>
  <si>
    <t>Rechen-werte</t>
  </si>
  <si>
    <t>ohne Dämmung</t>
  </si>
  <si>
    <t>mit Dämmung</t>
  </si>
  <si>
    <t>Reduktion</t>
  </si>
  <si>
    <t>Einheit</t>
  </si>
  <si>
    <t>u-Wert der Konstruktion (früher k-Wert)</t>
  </si>
  <si>
    <r>
      <t>W/m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K</t>
    </r>
  </si>
  <si>
    <t>Gradtagszahl (konservativ!)</t>
  </si>
  <si>
    <t>Kd/a</t>
  </si>
  <si>
    <r>
      <t xml:space="preserve">Wärmebedarf </t>
    </r>
    <r>
      <rPr>
        <b/>
        <sz val="10"/>
        <color indexed="10"/>
        <rFont val="Arial"/>
        <family val="2"/>
      </rPr>
      <t>der gedämmten Fläche</t>
    </r>
  </si>
  <si>
    <r>
      <t>kWh/m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a</t>
    </r>
  </si>
  <si>
    <t>Gesamt-Wirkungsgrad der Heizanlage</t>
  </si>
  <si>
    <t>%</t>
  </si>
  <si>
    <t>Heizenergieverbrauch in kWh/m²a</t>
  </si>
  <si>
    <t>m²</t>
  </si>
  <si>
    <t>Energieverbrauch in kWh/a</t>
  </si>
  <si>
    <t>kWh/a</t>
  </si>
  <si>
    <t>Heizkostenersparnis/a</t>
  </si>
  <si>
    <t>€/kWh</t>
  </si>
  <si>
    <t>Heizkosten in €/a</t>
  </si>
  <si>
    <t>€/a</t>
  </si>
  <si>
    <t>€</t>
  </si>
  <si>
    <r>
      <t>CO</t>
    </r>
    <r>
      <rPr>
        <vertAlign val="sub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>-Emission</t>
    </r>
  </si>
  <si>
    <t>kg/kWh (Gas)</t>
  </si>
  <si>
    <r>
      <t>CO</t>
    </r>
    <r>
      <rPr>
        <vertAlign val="sub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>-Reduktion Bauteil/Jahr</t>
    </r>
  </si>
  <si>
    <t>kg</t>
  </si>
  <si>
    <t>Verzinsung des eingesetzten Kapitals in %:</t>
  </si>
  <si>
    <t>Eingabefelder:</t>
  </si>
  <si>
    <t>Ausgabefelder</t>
  </si>
  <si>
    <t>MWSt.</t>
  </si>
  <si>
    <r>
      <t xml:space="preserve">Heizkostenersparnis pro Jahr in € </t>
    </r>
    <r>
      <rPr>
        <sz val="10"/>
        <color indexed="10"/>
        <rFont val="Arial"/>
        <family val="2"/>
      </rPr>
      <t>(Bauteil)</t>
    </r>
  </si>
  <si>
    <t>CO2-Einsparung pro Jahr in Tonnen</t>
  </si>
  <si>
    <t>Amortisationszeit in Jahren</t>
  </si>
  <si>
    <t>Preis pro m²</t>
  </si>
  <si>
    <t>Verbesserung Wärmeschutz in %</t>
  </si>
  <si>
    <r>
      <t xml:space="preserve">Heizkosteneinsparung pro </t>
    </r>
    <r>
      <rPr>
        <sz val="10"/>
        <color indexed="10"/>
        <rFont val="Arial"/>
        <family val="2"/>
      </rPr>
      <t>m²</t>
    </r>
    <r>
      <rPr>
        <sz val="11"/>
        <color theme="1"/>
        <rFont val="Calibri"/>
        <family val="2"/>
        <scheme val="minor"/>
      </rPr>
      <t xml:space="preserve"> und Jahr</t>
    </r>
  </si>
  <si>
    <r>
      <t xml:space="preserve">CO2-Einsparung in kg pro </t>
    </r>
    <r>
      <rPr>
        <sz val="10"/>
        <color indexed="10"/>
        <rFont val="Arial"/>
        <family val="2"/>
      </rPr>
      <t>m²</t>
    </r>
    <r>
      <rPr>
        <sz val="11"/>
        <color theme="1"/>
        <rFont val="Calibri"/>
        <family val="2"/>
        <scheme val="minor"/>
      </rPr>
      <t xml:space="preserve"> und Jahr</t>
    </r>
  </si>
  <si>
    <t>gedämmte Deckenfläche</t>
  </si>
  <si>
    <t>Kosten Energie in €/kWh</t>
  </si>
  <si>
    <t>Angenommener CO2-Preis pro to</t>
  </si>
  <si>
    <t>m² zu dämmende Fläche</t>
  </si>
  <si>
    <t>Berechnung</t>
  </si>
  <si>
    <t>Wirtschaftlichkeitsbetrachtung OGD offen aufgeblasen</t>
  </si>
  <si>
    <t>Betondecke</t>
  </si>
  <si>
    <t>40 cm Aufblasdämmung</t>
  </si>
  <si>
    <t>kumulierte Heizkosten(einsparung) in 50 Jahren</t>
  </si>
  <si>
    <t>Einsparung CO2-Steuer in 50 Jahren</t>
  </si>
  <si>
    <t>Gesamt-Einsparung Energiekosten incl. CO2-Steuer</t>
  </si>
  <si>
    <t>CO2-Einsparung in kg/a</t>
  </si>
  <si>
    <t>abzgl. Förderung 20%</t>
  </si>
  <si>
    <t>kalkulatorischer m³-Preis netto</t>
  </si>
  <si>
    <t>Netto-Einsparung 50 Jahre (Investition eingerechnet)</t>
  </si>
  <si>
    <t>Realkosten für Hausbesitzer pro m² brutto</t>
  </si>
  <si>
    <t>Wirtschaftlichkeit Dämmung OGD</t>
  </si>
  <si>
    <r>
      <t xml:space="preserve">Kosten der Dämmung (incl. MWSt. u. </t>
    </r>
    <r>
      <rPr>
        <b/>
        <sz val="11"/>
        <color theme="1"/>
        <rFont val="Calibri"/>
        <family val="2"/>
        <scheme val="minor"/>
      </rPr>
      <t>20% Förderung</t>
    </r>
    <r>
      <rPr>
        <sz val="11"/>
        <color theme="1"/>
        <rFont val="Calibri"/>
        <family val="2"/>
        <scheme val="minor"/>
      </rPr>
      <t>)</t>
    </r>
  </si>
  <si>
    <r>
      <t xml:space="preserve">Brutto-Preis pro m² </t>
    </r>
    <r>
      <rPr>
        <b/>
        <sz val="10"/>
        <rFont val="Arial"/>
        <family val="2"/>
      </rPr>
      <t>incl. 20% Förderung</t>
    </r>
  </si>
  <si>
    <t>kg/kWh</t>
  </si>
  <si>
    <t>Dämmstärke</t>
  </si>
  <si>
    <t>m</t>
  </si>
  <si>
    <t>Heizkosten</t>
  </si>
  <si>
    <t>gedämmte Fläche</t>
  </si>
  <si>
    <t>Investitionskosten der Fläche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</si>
</sst>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0.00\ &quot;€&quot;"/>
    <numFmt numFmtId="165" formatCode="0&quot;. Jahr&quot;"/>
    <numFmt numFmtId="166" formatCode="#,##0\ &quot;€ pro Jahr&quot;"/>
    <numFmt numFmtId="167" formatCode="0.0"/>
    <numFmt numFmtId="168" formatCode="#,##0.000"/>
    <numFmt numFmtId="169" formatCode="_([$€]* #,##0.00_);_([$€]* \(#,##0.00\);_([$€]* &quot;-&quot;??_);_(@_)"/>
    <numFmt numFmtId="170" formatCode="_-* #,##0.00\ [$€-40A]_-;\-* #,##0.00\ [$€-40A]_-;_-* &quot;-&quot;??\ [$€-40A]_-;_-@_-"/>
    <numFmt numFmtId="171" formatCode="#,##0.00_ ;\-#,##0.00\ "/>
    <numFmt numFmtId="172" formatCode="_-[$€-462]\ * #,##0.00_-;_-[$€-462]\ * #,##0.00\-;_-[$€-462]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vertAlign val="superscript"/>
      <sz val="8"/>
      <name val="Arial"/>
      <family val="2"/>
    </font>
    <font>
      <sz val="10"/>
      <name val="Arial"/>
    </font>
    <font>
      <b/>
      <sz val="10"/>
      <color indexed="10"/>
      <name val="Arial"/>
      <family val="2"/>
    </font>
    <font>
      <vertAlign val="subscript"/>
      <sz val="10"/>
      <name val="Arial"/>
      <family val="2"/>
    </font>
    <font>
      <b/>
      <u/>
      <sz val="10"/>
      <color indexed="10"/>
      <name val="Arial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2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10" fillId="0" borderId="0" applyFont="0" applyFill="0" applyBorder="0" applyAlignment="0" applyProtection="0"/>
  </cellStyleXfs>
  <cellXfs count="97">
    <xf numFmtId="0" fontId="0" fillId="0" borderId="0" xfId="0"/>
    <xf numFmtId="44" fontId="0" fillId="0" borderId="0" xfId="0" applyNumberFormat="1"/>
    <xf numFmtId="0" fontId="0" fillId="2" borderId="0" xfId="0" applyFill="1"/>
    <xf numFmtId="164" fontId="0" fillId="2" borderId="0" xfId="0" applyNumberFormat="1" applyFill="1"/>
    <xf numFmtId="10" fontId="0" fillId="2" borderId="0" xfId="0" applyNumberFormat="1" applyFill="1"/>
    <xf numFmtId="10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3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0" fillId="3" borderId="0" xfId="0" applyFill="1"/>
    <xf numFmtId="0" fontId="7" fillId="0" borderId="0" xfId="0" applyFont="1"/>
    <xf numFmtId="0" fontId="6" fillId="4" borderId="0" xfId="0" applyFont="1" applyFill="1"/>
    <xf numFmtId="0" fontId="0" fillId="0" borderId="3" xfId="0" applyBorder="1"/>
    <xf numFmtId="4" fontId="0" fillId="0" borderId="0" xfId="0" applyNumberFormat="1" applyAlignment="1">
      <alignment horizontal="right"/>
    </xf>
    <xf numFmtId="4" fontId="8" fillId="3" borderId="4" xfId="0" applyNumberFormat="1" applyFont="1" applyFill="1" applyBorder="1" applyAlignment="1">
      <alignment horizontal="right"/>
    </xf>
    <xf numFmtId="4" fontId="8" fillId="4" borderId="0" xfId="0" applyNumberFormat="1" applyFont="1" applyFill="1" applyAlignment="1">
      <alignment horizontal="right"/>
    </xf>
    <xf numFmtId="0" fontId="6" fillId="0" borderId="4" xfId="0" applyFont="1" applyBorder="1"/>
    <xf numFmtId="0" fontId="0" fillId="0" borderId="3" xfId="0" applyBorder="1" applyAlignment="1">
      <alignment horizontal="left"/>
    </xf>
    <xf numFmtId="4" fontId="0" fillId="0" borderId="3" xfId="0" applyNumberFormat="1" applyBorder="1" applyAlignment="1">
      <alignment horizontal="right"/>
    </xf>
    <xf numFmtId="4" fontId="0" fillId="0" borderId="0" xfId="0" applyNumberFormat="1" applyAlignment="1">
      <alignment horizontal="left"/>
    </xf>
    <xf numFmtId="4" fontId="0" fillId="3" borderId="5" xfId="0" applyNumberFormat="1" applyFill="1" applyBorder="1" applyAlignment="1">
      <alignment horizontal="right"/>
    </xf>
    <xf numFmtId="4" fontId="0" fillId="4" borderId="0" xfId="0" applyNumberFormat="1" applyFill="1" applyAlignment="1">
      <alignment horizontal="right"/>
    </xf>
    <xf numFmtId="0" fontId="6" fillId="0" borderId="6" xfId="0" applyFont="1" applyBorder="1"/>
    <xf numFmtId="0" fontId="6" fillId="0" borderId="3" xfId="0" applyFont="1" applyBorder="1" applyAlignment="1">
      <alignment horizontal="right"/>
    </xf>
    <xf numFmtId="4" fontId="0" fillId="0" borderId="0" xfId="1" applyNumberFormat="1" applyFont="1" applyBorder="1" applyAlignment="1">
      <alignment horizontal="right"/>
    </xf>
    <xf numFmtId="4" fontId="0" fillId="3" borderId="7" xfId="1" applyNumberFormat="1" applyFont="1" applyFill="1" applyBorder="1" applyAlignment="1">
      <alignment horizontal="right"/>
    </xf>
    <xf numFmtId="4" fontId="0" fillId="4" borderId="0" xfId="1" applyNumberFormat="1" applyFont="1" applyFill="1" applyBorder="1" applyAlignment="1">
      <alignment horizontal="right"/>
    </xf>
    <xf numFmtId="4" fontId="8" fillId="3" borderId="8" xfId="0" applyNumberFormat="1" applyFont="1" applyFill="1" applyBorder="1" applyAlignment="1">
      <alignment horizontal="right"/>
    </xf>
    <xf numFmtId="0" fontId="6" fillId="0" borderId="8" xfId="0" applyFont="1" applyBorder="1"/>
    <xf numFmtId="4" fontId="0" fillId="3" borderId="6" xfId="0" applyNumberFormat="1" applyFill="1" applyBorder="1" applyAlignment="1">
      <alignment horizontal="right"/>
    </xf>
    <xf numFmtId="4" fontId="0" fillId="3" borderId="7" xfId="0" applyNumberForma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right"/>
    </xf>
    <xf numFmtId="169" fontId="0" fillId="0" borderId="3" xfId="2" applyFont="1" applyFill="1" applyBorder="1" applyAlignment="1">
      <alignment horizontal="right"/>
    </xf>
    <xf numFmtId="169" fontId="8" fillId="3" borderId="8" xfId="2" applyFont="1" applyFill="1" applyBorder="1" applyAlignment="1">
      <alignment horizontal="right"/>
    </xf>
    <xf numFmtId="4" fontId="8" fillId="0" borderId="0" xfId="0" applyNumberFormat="1" applyFont="1" applyAlignment="1">
      <alignment horizontal="right"/>
    </xf>
    <xf numFmtId="0" fontId="10" fillId="0" borderId="0" xfId="0" applyFont="1"/>
    <xf numFmtId="0" fontId="0" fillId="0" borderId="9" xfId="0" applyBorder="1"/>
    <xf numFmtId="0" fontId="0" fillId="0" borderId="10" xfId="0" applyBorder="1"/>
    <xf numFmtId="1" fontId="13" fillId="0" borderId="0" xfId="0" applyNumberFormat="1" applyFont="1" applyAlignment="1">
      <alignment horizontal="left"/>
    </xf>
    <xf numFmtId="0" fontId="15" fillId="0" borderId="0" xfId="0" applyFont="1"/>
    <xf numFmtId="0" fontId="3" fillId="0" borderId="0" xfId="0" applyFont="1"/>
    <xf numFmtId="3" fontId="16" fillId="0" borderId="0" xfId="0" applyNumberFormat="1" applyFont="1" applyAlignment="1">
      <alignment horizontal="left"/>
    </xf>
    <xf numFmtId="0" fontId="8" fillId="0" borderId="0" xfId="0" applyFont="1"/>
    <xf numFmtId="0" fontId="17" fillId="0" borderId="11" xfId="0" applyFont="1" applyBorder="1" applyAlignment="1">
      <alignment horizontal="right"/>
    </xf>
    <xf numFmtId="0" fontId="10" fillId="0" borderId="12" xfId="0" applyFont="1" applyBorder="1"/>
    <xf numFmtId="1" fontId="0" fillId="0" borderId="0" xfId="0" applyNumberFormat="1"/>
    <xf numFmtId="0" fontId="0" fillId="3" borderId="14" xfId="0" applyFill="1" applyBorder="1"/>
    <xf numFmtId="0" fontId="0" fillId="0" borderId="15" xfId="0" applyBorder="1"/>
    <xf numFmtId="0" fontId="0" fillId="0" borderId="12" xfId="0" applyBorder="1"/>
    <xf numFmtId="0" fontId="0" fillId="0" borderId="11" xfId="0" applyBorder="1"/>
    <xf numFmtId="169" fontId="0" fillId="3" borderId="13" xfId="2" applyFont="1" applyFill="1" applyBorder="1"/>
    <xf numFmtId="0" fontId="10" fillId="0" borderId="11" xfId="0" applyFont="1" applyBorder="1" applyAlignment="1">
      <alignment horizontal="right"/>
    </xf>
    <xf numFmtId="0" fontId="0" fillId="0" borderId="16" xfId="0" applyBorder="1"/>
    <xf numFmtId="167" fontId="0" fillId="3" borderId="13" xfId="0" applyNumberFormat="1" applyFill="1" applyBorder="1"/>
    <xf numFmtId="1" fontId="0" fillId="3" borderId="17" xfId="0" applyNumberFormat="1" applyFill="1" applyBorder="1"/>
    <xf numFmtId="170" fontId="0" fillId="3" borderId="17" xfId="0" applyNumberFormat="1" applyFill="1" applyBorder="1"/>
    <xf numFmtId="0" fontId="20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6" fillId="0" borderId="1" xfId="0" applyFont="1" applyBorder="1"/>
    <xf numFmtId="0" fontId="6" fillId="0" borderId="2" xfId="0" applyFont="1" applyBorder="1"/>
    <xf numFmtId="168" fontId="0" fillId="0" borderId="3" xfId="0" applyNumberFormat="1" applyBorder="1" applyAlignment="1">
      <alignment horizontal="right"/>
    </xf>
    <xf numFmtId="0" fontId="14" fillId="5" borderId="1" xfId="0" applyFont="1" applyFill="1" applyBorder="1" applyAlignment="1">
      <alignment horizontal="right"/>
    </xf>
    <xf numFmtId="0" fontId="10" fillId="5" borderId="13" xfId="0" applyFont="1" applyFill="1" applyBorder="1" applyAlignment="1">
      <alignment horizontal="right"/>
    </xf>
    <xf numFmtId="169" fontId="10" fillId="5" borderId="13" xfId="2" applyFont="1" applyFill="1" applyBorder="1" applyAlignment="1">
      <alignment horizontal="right"/>
    </xf>
    <xf numFmtId="0" fontId="10" fillId="5" borderId="13" xfId="2" applyNumberFormat="1" applyFont="1" applyFill="1" applyBorder="1" applyAlignment="1">
      <alignment horizontal="right"/>
    </xf>
    <xf numFmtId="169" fontId="10" fillId="5" borderId="13" xfId="2" applyFont="1" applyFill="1" applyBorder="1" applyAlignment="1">
      <alignment horizontal="left"/>
    </xf>
    <xf numFmtId="0" fontId="10" fillId="5" borderId="13" xfId="0" applyFont="1" applyFill="1" applyBorder="1"/>
    <xf numFmtId="170" fontId="10" fillId="0" borderId="13" xfId="0" applyNumberFormat="1" applyFont="1" applyBorder="1"/>
    <xf numFmtId="164" fontId="0" fillId="0" borderId="0" xfId="0" applyNumberFormat="1"/>
    <xf numFmtId="164" fontId="24" fillId="0" borderId="0" xfId="0" applyNumberFormat="1" applyFont="1"/>
    <xf numFmtId="164" fontId="25" fillId="0" borderId="0" xfId="0" applyNumberFormat="1" applyFont="1"/>
    <xf numFmtId="0" fontId="26" fillId="6" borderId="15" xfId="0" applyFont="1" applyFill="1" applyBorder="1"/>
    <xf numFmtId="44" fontId="26" fillId="6" borderId="17" xfId="0" applyNumberFormat="1" applyFont="1" applyFill="1" applyBorder="1"/>
    <xf numFmtId="44" fontId="0" fillId="2" borderId="0" xfId="0" applyNumberFormat="1" applyFill="1"/>
    <xf numFmtId="171" fontId="0" fillId="7" borderId="0" xfId="0" applyNumberFormat="1" applyFill="1"/>
    <xf numFmtId="164" fontId="0" fillId="7" borderId="0" xfId="0" applyNumberFormat="1" applyFill="1"/>
    <xf numFmtId="0" fontId="0" fillId="7" borderId="0" xfId="0" applyFill="1"/>
    <xf numFmtId="44" fontId="0" fillId="7" borderId="0" xfId="0" applyNumberFormat="1" applyFill="1"/>
    <xf numFmtId="4" fontId="19" fillId="3" borderId="13" xfId="0" applyNumberFormat="1" applyFont="1" applyFill="1" applyBorder="1"/>
    <xf numFmtId="4" fontId="0" fillId="0" borderId="0" xfId="0" applyNumberFormat="1"/>
    <xf numFmtId="0" fontId="27" fillId="0" borderId="0" xfId="0" applyFont="1"/>
    <xf numFmtId="172" fontId="0" fillId="0" borderId="0" xfId="0" applyNumberFormat="1"/>
    <xf numFmtId="168" fontId="0" fillId="5" borderId="13" xfId="0" applyNumberFormat="1" applyFill="1" applyBorder="1"/>
    <xf numFmtId="168" fontId="0" fillId="2" borderId="3" xfId="0" applyNumberForma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3" fontId="0" fillId="0" borderId="0" xfId="0" applyNumberFormat="1"/>
  </cellXfs>
  <cellStyles count="3">
    <cellStyle name="Euro" xfId="2" xr:uid="{00000000-0005-0000-0000-000000000000}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Wärmekostenentwicklung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975674858101079"/>
          <c:y val="0.17807106580842541"/>
          <c:w val="0.75102015678198963"/>
          <c:h val="0.6468654059907749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Berechnung!$B$4:$B$53</c:f>
              <c:numCache>
                <c:formatCode>0". Jahr"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0-4A8C-8685-4AD339D4A9D0}"/>
            </c:ext>
          </c:extLst>
        </c:ser>
        <c:ser>
          <c:idx val="1"/>
          <c:order val="1"/>
          <c:marker>
            <c:symbol val="none"/>
          </c:marker>
          <c:val>
            <c:numRef>
              <c:f>Berechnung!$C$4:$C$53</c:f>
              <c:numCache>
                <c:formatCode>#,##0\ "€ pro Jahr"</c:formatCode>
                <c:ptCount val="50"/>
                <c:pt idx="0">
                  <c:v>16.63058823529412</c:v>
                </c:pt>
                <c:pt idx="1">
                  <c:v>16.79689411764706</c:v>
                </c:pt>
                <c:pt idx="2">
                  <c:v>16.964863058823532</c:v>
                </c:pt>
                <c:pt idx="3">
                  <c:v>17.134511689411767</c:v>
                </c:pt>
                <c:pt idx="4">
                  <c:v>17.305856806305883</c:v>
                </c:pt>
                <c:pt idx="5">
                  <c:v>17.478915374368942</c:v>
                </c:pt>
                <c:pt idx="6">
                  <c:v>17.65370452811263</c:v>
                </c:pt>
                <c:pt idx="7">
                  <c:v>17.830241573393756</c:v>
                </c:pt>
                <c:pt idx="8">
                  <c:v>18.008543989127695</c:v>
                </c:pt>
                <c:pt idx="9">
                  <c:v>18.18862942901897</c:v>
                </c:pt>
                <c:pt idx="10">
                  <c:v>18.370515723309161</c:v>
                </c:pt>
                <c:pt idx="11">
                  <c:v>18.554220880542253</c:v>
                </c:pt>
                <c:pt idx="12">
                  <c:v>18.739763089347676</c:v>
                </c:pt>
                <c:pt idx="13">
                  <c:v>18.927160720241154</c:v>
                </c:pt>
                <c:pt idx="14">
                  <c:v>19.116432327443565</c:v>
                </c:pt>
                <c:pt idx="15">
                  <c:v>19.307596650718001</c:v>
                </c:pt>
                <c:pt idx="16">
                  <c:v>19.500672617225181</c:v>
                </c:pt>
                <c:pt idx="17">
                  <c:v>19.695679343397433</c:v>
                </c:pt>
                <c:pt idx="18">
                  <c:v>19.892636136831406</c:v>
                </c:pt>
                <c:pt idx="19">
                  <c:v>20.091562498199721</c:v>
                </c:pt>
                <c:pt idx="20">
                  <c:v>20.29247812318172</c:v>
                </c:pt>
                <c:pt idx="21">
                  <c:v>20.495402904413538</c:v>
                </c:pt>
                <c:pt idx="22">
                  <c:v>20.700356933457673</c:v>
                </c:pt>
                <c:pt idx="23">
                  <c:v>20.907360502792251</c:v>
                </c:pt>
                <c:pt idx="24">
                  <c:v>21.116434107820172</c:v>
                </c:pt>
                <c:pt idx="25">
                  <c:v>21.327598448898375</c:v>
                </c:pt>
                <c:pt idx="26">
                  <c:v>21.540874433387359</c:v>
                </c:pt>
                <c:pt idx="27">
                  <c:v>21.756283177721233</c:v>
                </c:pt>
                <c:pt idx="28">
                  <c:v>21.973846009498445</c:v>
                </c:pt>
                <c:pt idx="29">
                  <c:v>22.193584469593429</c:v>
                </c:pt>
                <c:pt idx="30">
                  <c:v>22.415520314289363</c:v>
                </c:pt>
                <c:pt idx="31">
                  <c:v>22.639675517432256</c:v>
                </c:pt>
                <c:pt idx="32">
                  <c:v>22.86607227260658</c:v>
                </c:pt>
                <c:pt idx="33">
                  <c:v>23.094732995332645</c:v>
                </c:pt>
                <c:pt idx="34">
                  <c:v>23.325680325285973</c:v>
                </c:pt>
                <c:pt idx="35">
                  <c:v>23.558937128538833</c:v>
                </c:pt>
                <c:pt idx="36">
                  <c:v>23.794526499824222</c:v>
                </c:pt>
                <c:pt idx="37">
                  <c:v>24.032471764822464</c:v>
                </c:pt>
                <c:pt idx="38">
                  <c:v>24.272796482470689</c:v>
                </c:pt>
                <c:pt idx="39">
                  <c:v>24.515524447295395</c:v>
                </c:pt>
                <c:pt idx="40">
                  <c:v>24.760679691768349</c:v>
                </c:pt>
                <c:pt idx="41">
                  <c:v>25.008286488686032</c:v>
                </c:pt>
                <c:pt idx="42">
                  <c:v>25.258369353572892</c:v>
                </c:pt>
                <c:pt idx="43">
                  <c:v>25.510953047108622</c:v>
                </c:pt>
                <c:pt idx="44">
                  <c:v>25.766062577579707</c:v>
                </c:pt>
                <c:pt idx="45">
                  <c:v>26.023723203355505</c:v>
                </c:pt>
                <c:pt idx="46">
                  <c:v>26.283960435389062</c:v>
                </c:pt>
                <c:pt idx="47">
                  <c:v>26.546800039742951</c:v>
                </c:pt>
                <c:pt idx="48">
                  <c:v>26.812268040140381</c:v>
                </c:pt>
                <c:pt idx="49">
                  <c:v>27.080390720541786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0-4A8C-8685-4AD339D4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146368"/>
        <c:axId val="183304960"/>
      </c:lineChart>
      <c:catAx>
        <c:axId val="18514636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0&quot;. Jahr&quot;" sourceLinked="1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de-DE"/>
          </a:p>
        </c:txPr>
        <c:crossAx val="183304960"/>
        <c:crosses val="autoZero"/>
        <c:auto val="1"/>
        <c:lblAlgn val="ctr"/>
        <c:lblOffset val="100"/>
        <c:noMultiLvlLbl val="0"/>
      </c:catAx>
      <c:valAx>
        <c:axId val="183304960"/>
        <c:scaling>
          <c:orientation val="minMax"/>
        </c:scaling>
        <c:delete val="0"/>
        <c:axPos val="l"/>
        <c:majorGridlines/>
        <c:numFmt formatCode="0&quot;. Jahr&quot;" sourceLinked="1"/>
        <c:majorTickMark val="out"/>
        <c:minorTickMark val="none"/>
        <c:tickLblPos val="nextTo"/>
        <c:crossAx val="18514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55562</xdr:rowOff>
    </xdr:from>
    <xdr:to>
      <xdr:col>8</xdr:col>
      <xdr:colOff>293687</xdr:colOff>
      <xdr:row>46</xdr:row>
      <xdr:rowOff>174626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mme%20niedriginvestive%20D&#228;mmverfahr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rndämmung"/>
      <sheetName val="OGD offen"/>
      <sheetName val="OGD begehbar"/>
      <sheetName val="Holzbalkendecke eingeblasen"/>
      <sheetName val="Dämmsackverfahren"/>
      <sheetName val="Fußboden EG ausgeblasen"/>
      <sheetName val="Haustrennwandfuge"/>
      <sheetName val="Kellerdecke Platten"/>
      <sheetName val="belüftete Flachdächer"/>
      <sheetName val="Zusammenfassung"/>
      <sheetName val="Kennzahlen"/>
      <sheetName val="CO2-Steuer"/>
      <sheetName val="KfW-40-Haus Altba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>
            <v>85</v>
          </cell>
        </row>
        <row r="3">
          <cell r="B3">
            <v>0.316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="120" zoomScaleNormal="120" workbookViewId="0">
      <selection activeCell="B10" sqref="B10"/>
    </sheetView>
  </sheetViews>
  <sheetFormatPr baseColWidth="10" defaultRowHeight="14.4" x14ac:dyDescent="0.3"/>
  <cols>
    <col min="1" max="1" width="50.109375" customWidth="1"/>
    <col min="2" max="2" width="18.44140625" customWidth="1"/>
    <col min="3" max="3" width="16.109375" customWidth="1"/>
  </cols>
  <sheetData>
    <row r="1" spans="1:3" ht="33.6" x14ac:dyDescent="0.65">
      <c r="A1" s="91" t="s">
        <v>70</v>
      </c>
    </row>
    <row r="3" spans="1:3" x14ac:dyDescent="0.3">
      <c r="A3" s="2" t="s">
        <v>4</v>
      </c>
    </row>
    <row r="4" spans="1:3" x14ac:dyDescent="0.3">
      <c r="A4" t="s">
        <v>0</v>
      </c>
      <c r="B4" s="4">
        <v>0.01</v>
      </c>
      <c r="C4" s="79"/>
    </row>
    <row r="5" spans="1:3" x14ac:dyDescent="0.3">
      <c r="A5" t="s">
        <v>56</v>
      </c>
      <c r="B5" s="84">
        <v>65</v>
      </c>
    </row>
    <row r="6" spans="1:3" x14ac:dyDescent="0.3">
      <c r="A6" t="s">
        <v>57</v>
      </c>
      <c r="B6" s="2">
        <v>1</v>
      </c>
    </row>
    <row r="7" spans="1:3" x14ac:dyDescent="0.3">
      <c r="A7" t="s">
        <v>11</v>
      </c>
      <c r="B7" s="2">
        <v>0.4</v>
      </c>
      <c r="C7" s="79"/>
    </row>
    <row r="8" spans="1:3" x14ac:dyDescent="0.3">
      <c r="A8" t="s">
        <v>67</v>
      </c>
      <c r="B8" s="3">
        <v>100</v>
      </c>
      <c r="C8" s="80"/>
    </row>
    <row r="9" spans="1:3" x14ac:dyDescent="0.3">
      <c r="A9" t="s">
        <v>66</v>
      </c>
      <c r="B9" s="3">
        <f>B8*0.2</f>
        <v>20</v>
      </c>
      <c r="C9" s="80"/>
    </row>
    <row r="10" spans="1:3" x14ac:dyDescent="0.3">
      <c r="A10" t="s">
        <v>69</v>
      </c>
      <c r="B10" s="3">
        <f>(B8-B9)*1.19*B7</f>
        <v>38.08</v>
      </c>
      <c r="C10" s="80"/>
    </row>
    <row r="11" spans="1:3" x14ac:dyDescent="0.3">
      <c r="B11" s="3"/>
      <c r="C11" s="79"/>
    </row>
    <row r="12" spans="1:3" x14ac:dyDescent="0.3">
      <c r="A12" s="87" t="s">
        <v>58</v>
      </c>
      <c r="B12" s="1"/>
    </row>
    <row r="13" spans="1:3" x14ac:dyDescent="0.3">
      <c r="A13" t="s">
        <v>65</v>
      </c>
      <c r="B13" s="85">
        <f>'OGD offen aufgeblasen'!J26</f>
        <v>52.552658823529413</v>
      </c>
    </row>
    <row r="14" spans="1:3" x14ac:dyDescent="0.3">
      <c r="A14" t="s">
        <v>63</v>
      </c>
      <c r="B14" s="85">
        <f>B13*B5*50/1000</f>
        <v>170.7961411764706</v>
      </c>
    </row>
    <row r="15" spans="1:3" x14ac:dyDescent="0.3">
      <c r="A15" t="s">
        <v>1</v>
      </c>
      <c r="B15" s="86">
        <f>'OGD offen aufgeblasen'!J32</f>
        <v>16.63058823529412</v>
      </c>
    </row>
    <row r="19" spans="1:3" x14ac:dyDescent="0.3">
      <c r="C19" s="79"/>
    </row>
    <row r="20" spans="1:3" x14ac:dyDescent="0.3">
      <c r="A20" t="s">
        <v>62</v>
      </c>
      <c r="B20" s="88">
        <f>Berechnung!C55</f>
        <v>1072.0606392453078</v>
      </c>
      <c r="C20" s="81"/>
    </row>
    <row r="21" spans="1:3" x14ac:dyDescent="0.3">
      <c r="A21" t="s">
        <v>2</v>
      </c>
      <c r="B21" s="88">
        <f>SUM(Berechnung!C4:C23)</f>
        <v>366.1889887887599</v>
      </c>
      <c r="C21" s="81"/>
    </row>
    <row r="22" spans="1:3" x14ac:dyDescent="0.3">
      <c r="A22" t="s">
        <v>3</v>
      </c>
      <c r="B22" s="88">
        <f>SUM(Berechnung!C4:C13)</f>
        <v>173.99274880150435</v>
      </c>
      <c r="C22" s="81"/>
    </row>
    <row r="24" spans="1:3" x14ac:dyDescent="0.3">
      <c r="A24" t="s">
        <v>64</v>
      </c>
      <c r="B24" s="1">
        <f>B20+B14</f>
        <v>1242.8567804217785</v>
      </c>
    </row>
    <row r="25" spans="1:3" ht="15" thickBot="1" x14ac:dyDescent="0.35">
      <c r="A25" t="s">
        <v>78</v>
      </c>
      <c r="B25" s="80">
        <f>'OGD offen aufgeblasen'!D23</f>
        <v>38.08</v>
      </c>
    </row>
    <row r="26" spans="1:3" ht="15" thickBot="1" x14ac:dyDescent="0.35">
      <c r="A26" s="82" t="s">
        <v>68</v>
      </c>
      <c r="B26" s="83">
        <f>B24-B25</f>
        <v>1204.7767804217785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55"/>
  <sheetViews>
    <sheetView workbookViewId="0">
      <selection activeCell="C4" sqref="C4"/>
    </sheetView>
  </sheetViews>
  <sheetFormatPr baseColWidth="10" defaultRowHeight="14.4" x14ac:dyDescent="0.3"/>
  <cols>
    <col min="3" max="3" width="15.44140625" style="1" bestFit="1" customWidth="1"/>
  </cols>
  <sheetData>
    <row r="3" spans="2:4" x14ac:dyDescent="0.3">
      <c r="D3" s="5">
        <f>'Ein-Ausgabeblatt'!B4</f>
        <v>0.01</v>
      </c>
    </row>
    <row r="4" spans="2:4" x14ac:dyDescent="0.3">
      <c r="B4" s="6">
        <v>1</v>
      </c>
      <c r="C4" s="7">
        <f>'Ein-Ausgabeblatt'!B15</f>
        <v>16.63058823529412</v>
      </c>
    </row>
    <row r="5" spans="2:4" x14ac:dyDescent="0.3">
      <c r="B5" s="6">
        <f>B4+1</f>
        <v>2</v>
      </c>
      <c r="C5" s="7">
        <f>C4*(1+D$3)</f>
        <v>16.79689411764706</v>
      </c>
    </row>
    <row r="6" spans="2:4" x14ac:dyDescent="0.3">
      <c r="B6" s="6">
        <f>B5+1</f>
        <v>3</v>
      </c>
      <c r="C6" s="7">
        <f t="shared" ref="C6:C53" si="0">C5*(1+D$3)</f>
        <v>16.964863058823532</v>
      </c>
    </row>
    <row r="7" spans="2:4" x14ac:dyDescent="0.3">
      <c r="B7" s="6">
        <f t="shared" ref="B7:B27" si="1">B6+1</f>
        <v>4</v>
      </c>
      <c r="C7" s="7">
        <f t="shared" si="0"/>
        <v>17.134511689411767</v>
      </c>
    </row>
    <row r="8" spans="2:4" x14ac:dyDescent="0.3">
      <c r="B8" s="6">
        <f t="shared" si="1"/>
        <v>5</v>
      </c>
      <c r="C8" s="7">
        <f t="shared" si="0"/>
        <v>17.305856806305883</v>
      </c>
    </row>
    <row r="9" spans="2:4" x14ac:dyDescent="0.3">
      <c r="B9" s="6">
        <f t="shared" si="1"/>
        <v>6</v>
      </c>
      <c r="C9" s="7">
        <f t="shared" si="0"/>
        <v>17.478915374368942</v>
      </c>
    </row>
    <row r="10" spans="2:4" x14ac:dyDescent="0.3">
      <c r="B10" s="6">
        <f t="shared" si="1"/>
        <v>7</v>
      </c>
      <c r="C10" s="7">
        <f t="shared" si="0"/>
        <v>17.65370452811263</v>
      </c>
    </row>
    <row r="11" spans="2:4" x14ac:dyDescent="0.3">
      <c r="B11" s="6">
        <f t="shared" si="1"/>
        <v>8</v>
      </c>
      <c r="C11" s="7">
        <f t="shared" si="0"/>
        <v>17.830241573393756</v>
      </c>
    </row>
    <row r="12" spans="2:4" x14ac:dyDescent="0.3">
      <c r="B12" s="6">
        <f t="shared" si="1"/>
        <v>9</v>
      </c>
      <c r="C12" s="7">
        <f t="shared" si="0"/>
        <v>18.008543989127695</v>
      </c>
    </row>
    <row r="13" spans="2:4" x14ac:dyDescent="0.3">
      <c r="B13" s="6">
        <f t="shared" si="1"/>
        <v>10</v>
      </c>
      <c r="C13" s="7">
        <f t="shared" si="0"/>
        <v>18.18862942901897</v>
      </c>
    </row>
    <row r="14" spans="2:4" x14ac:dyDescent="0.3">
      <c r="B14" s="6">
        <f t="shared" si="1"/>
        <v>11</v>
      </c>
      <c r="C14" s="7">
        <f t="shared" si="0"/>
        <v>18.370515723309161</v>
      </c>
    </row>
    <row r="15" spans="2:4" x14ac:dyDescent="0.3">
      <c r="B15" s="6">
        <f t="shared" si="1"/>
        <v>12</v>
      </c>
      <c r="C15" s="7">
        <f t="shared" si="0"/>
        <v>18.554220880542253</v>
      </c>
    </row>
    <row r="16" spans="2:4" x14ac:dyDescent="0.3">
      <c r="B16" s="6">
        <f t="shared" si="1"/>
        <v>13</v>
      </c>
      <c r="C16" s="7">
        <f t="shared" si="0"/>
        <v>18.739763089347676</v>
      </c>
    </row>
    <row r="17" spans="2:3" x14ac:dyDescent="0.3">
      <c r="B17" s="6">
        <f t="shared" si="1"/>
        <v>14</v>
      </c>
      <c r="C17" s="7">
        <f t="shared" si="0"/>
        <v>18.927160720241154</v>
      </c>
    </row>
    <row r="18" spans="2:3" x14ac:dyDescent="0.3">
      <c r="B18" s="6">
        <f t="shared" si="1"/>
        <v>15</v>
      </c>
      <c r="C18" s="7">
        <f t="shared" si="0"/>
        <v>19.116432327443565</v>
      </c>
    </row>
    <row r="19" spans="2:3" x14ac:dyDescent="0.3">
      <c r="B19" s="6">
        <f t="shared" si="1"/>
        <v>16</v>
      </c>
      <c r="C19" s="7">
        <f t="shared" si="0"/>
        <v>19.307596650718001</v>
      </c>
    </row>
    <row r="20" spans="2:3" x14ac:dyDescent="0.3">
      <c r="B20" s="6">
        <f t="shared" si="1"/>
        <v>17</v>
      </c>
      <c r="C20" s="7">
        <f t="shared" si="0"/>
        <v>19.500672617225181</v>
      </c>
    </row>
    <row r="21" spans="2:3" x14ac:dyDescent="0.3">
      <c r="B21" s="6">
        <f t="shared" si="1"/>
        <v>18</v>
      </c>
      <c r="C21" s="7">
        <f t="shared" si="0"/>
        <v>19.695679343397433</v>
      </c>
    </row>
    <row r="22" spans="2:3" x14ac:dyDescent="0.3">
      <c r="B22" s="6">
        <f t="shared" si="1"/>
        <v>19</v>
      </c>
      <c r="C22" s="7">
        <f t="shared" si="0"/>
        <v>19.892636136831406</v>
      </c>
    </row>
    <row r="23" spans="2:3" x14ac:dyDescent="0.3">
      <c r="B23" s="6">
        <f t="shared" si="1"/>
        <v>20</v>
      </c>
      <c r="C23" s="7">
        <f t="shared" si="0"/>
        <v>20.091562498199721</v>
      </c>
    </row>
    <row r="24" spans="2:3" x14ac:dyDescent="0.3">
      <c r="B24" s="6">
        <f t="shared" si="1"/>
        <v>21</v>
      </c>
      <c r="C24" s="7">
        <f t="shared" si="0"/>
        <v>20.29247812318172</v>
      </c>
    </row>
    <row r="25" spans="2:3" x14ac:dyDescent="0.3">
      <c r="B25" s="6">
        <f t="shared" si="1"/>
        <v>22</v>
      </c>
      <c r="C25" s="7">
        <f t="shared" si="0"/>
        <v>20.495402904413538</v>
      </c>
    </row>
    <row r="26" spans="2:3" x14ac:dyDescent="0.3">
      <c r="B26" s="6">
        <f t="shared" si="1"/>
        <v>23</v>
      </c>
      <c r="C26" s="7">
        <f t="shared" si="0"/>
        <v>20.700356933457673</v>
      </c>
    </row>
    <row r="27" spans="2:3" x14ac:dyDescent="0.3">
      <c r="B27" s="6">
        <f t="shared" si="1"/>
        <v>24</v>
      </c>
      <c r="C27" s="7">
        <f t="shared" si="0"/>
        <v>20.907360502792251</v>
      </c>
    </row>
    <row r="28" spans="2:3" x14ac:dyDescent="0.3">
      <c r="B28" s="6">
        <f>B27+1</f>
        <v>25</v>
      </c>
      <c r="C28" s="7">
        <f t="shared" si="0"/>
        <v>21.116434107820172</v>
      </c>
    </row>
    <row r="29" spans="2:3" x14ac:dyDescent="0.3">
      <c r="B29" s="6">
        <f>B28+1</f>
        <v>26</v>
      </c>
      <c r="C29" s="7">
        <f t="shared" si="0"/>
        <v>21.327598448898375</v>
      </c>
    </row>
    <row r="30" spans="2:3" x14ac:dyDescent="0.3">
      <c r="B30" s="6">
        <f t="shared" ref="B30:B32" si="2">B29+1</f>
        <v>27</v>
      </c>
      <c r="C30" s="7">
        <f t="shared" si="0"/>
        <v>21.540874433387359</v>
      </c>
    </row>
    <row r="31" spans="2:3" x14ac:dyDescent="0.3">
      <c r="B31" s="6">
        <f t="shared" si="2"/>
        <v>28</v>
      </c>
      <c r="C31" s="7">
        <f t="shared" si="0"/>
        <v>21.756283177721233</v>
      </c>
    </row>
    <row r="32" spans="2:3" x14ac:dyDescent="0.3">
      <c r="B32" s="6">
        <f t="shared" si="2"/>
        <v>29</v>
      </c>
      <c r="C32" s="7">
        <f t="shared" si="0"/>
        <v>21.973846009498445</v>
      </c>
    </row>
    <row r="33" spans="2:3" x14ac:dyDescent="0.3">
      <c r="B33" s="6">
        <f>B32+1</f>
        <v>30</v>
      </c>
      <c r="C33" s="7">
        <f t="shared" si="0"/>
        <v>22.193584469593429</v>
      </c>
    </row>
    <row r="34" spans="2:3" x14ac:dyDescent="0.3">
      <c r="B34" s="6">
        <f t="shared" ref="B34:B53" si="3">B33+1</f>
        <v>31</v>
      </c>
      <c r="C34" s="7">
        <f t="shared" si="0"/>
        <v>22.415520314289363</v>
      </c>
    </row>
    <row r="35" spans="2:3" x14ac:dyDescent="0.3">
      <c r="B35" s="6">
        <f t="shared" si="3"/>
        <v>32</v>
      </c>
      <c r="C35" s="7">
        <f t="shared" si="0"/>
        <v>22.639675517432256</v>
      </c>
    </row>
    <row r="36" spans="2:3" x14ac:dyDescent="0.3">
      <c r="B36" s="6">
        <f t="shared" si="3"/>
        <v>33</v>
      </c>
      <c r="C36" s="7">
        <f t="shared" si="0"/>
        <v>22.86607227260658</v>
      </c>
    </row>
    <row r="37" spans="2:3" x14ac:dyDescent="0.3">
      <c r="B37" s="6">
        <f t="shared" si="3"/>
        <v>34</v>
      </c>
      <c r="C37" s="7">
        <f t="shared" si="0"/>
        <v>23.094732995332645</v>
      </c>
    </row>
    <row r="38" spans="2:3" x14ac:dyDescent="0.3">
      <c r="B38" s="6">
        <f t="shared" si="3"/>
        <v>35</v>
      </c>
      <c r="C38" s="7">
        <f t="shared" si="0"/>
        <v>23.325680325285973</v>
      </c>
    </row>
    <row r="39" spans="2:3" x14ac:dyDescent="0.3">
      <c r="B39" s="6">
        <f t="shared" si="3"/>
        <v>36</v>
      </c>
      <c r="C39" s="7">
        <f t="shared" si="0"/>
        <v>23.558937128538833</v>
      </c>
    </row>
    <row r="40" spans="2:3" x14ac:dyDescent="0.3">
      <c r="B40" s="6">
        <f t="shared" si="3"/>
        <v>37</v>
      </c>
      <c r="C40" s="7">
        <f t="shared" si="0"/>
        <v>23.794526499824222</v>
      </c>
    </row>
    <row r="41" spans="2:3" x14ac:dyDescent="0.3">
      <c r="B41" s="6">
        <f t="shared" si="3"/>
        <v>38</v>
      </c>
      <c r="C41" s="7">
        <f t="shared" si="0"/>
        <v>24.032471764822464</v>
      </c>
    </row>
    <row r="42" spans="2:3" x14ac:dyDescent="0.3">
      <c r="B42" s="6">
        <f t="shared" si="3"/>
        <v>39</v>
      </c>
      <c r="C42" s="7">
        <f t="shared" si="0"/>
        <v>24.272796482470689</v>
      </c>
    </row>
    <row r="43" spans="2:3" x14ac:dyDescent="0.3">
      <c r="B43" s="6">
        <f t="shared" si="3"/>
        <v>40</v>
      </c>
      <c r="C43" s="7">
        <f t="shared" si="0"/>
        <v>24.515524447295395</v>
      </c>
    </row>
    <row r="44" spans="2:3" x14ac:dyDescent="0.3">
      <c r="B44" s="6">
        <f t="shared" si="3"/>
        <v>41</v>
      </c>
      <c r="C44" s="7">
        <f t="shared" si="0"/>
        <v>24.760679691768349</v>
      </c>
    </row>
    <row r="45" spans="2:3" x14ac:dyDescent="0.3">
      <c r="B45" s="6">
        <f t="shared" si="3"/>
        <v>42</v>
      </c>
      <c r="C45" s="7">
        <f t="shared" si="0"/>
        <v>25.008286488686032</v>
      </c>
    </row>
    <row r="46" spans="2:3" x14ac:dyDescent="0.3">
      <c r="B46" s="6">
        <f t="shared" si="3"/>
        <v>43</v>
      </c>
      <c r="C46" s="7">
        <f t="shared" si="0"/>
        <v>25.258369353572892</v>
      </c>
    </row>
    <row r="47" spans="2:3" x14ac:dyDescent="0.3">
      <c r="B47" s="6">
        <f t="shared" si="3"/>
        <v>44</v>
      </c>
      <c r="C47" s="7">
        <f t="shared" si="0"/>
        <v>25.510953047108622</v>
      </c>
    </row>
    <row r="48" spans="2:3" x14ac:dyDescent="0.3">
      <c r="B48" s="6">
        <f>B47+1</f>
        <v>45</v>
      </c>
      <c r="C48" s="7">
        <f t="shared" si="0"/>
        <v>25.766062577579707</v>
      </c>
    </row>
    <row r="49" spans="2:3" x14ac:dyDescent="0.3">
      <c r="B49" s="6">
        <f t="shared" si="3"/>
        <v>46</v>
      </c>
      <c r="C49" s="7">
        <f t="shared" si="0"/>
        <v>26.023723203355505</v>
      </c>
    </row>
    <row r="50" spans="2:3" x14ac:dyDescent="0.3">
      <c r="B50" s="6">
        <f t="shared" si="3"/>
        <v>47</v>
      </c>
      <c r="C50" s="7">
        <f t="shared" si="0"/>
        <v>26.283960435389062</v>
      </c>
    </row>
    <row r="51" spans="2:3" x14ac:dyDescent="0.3">
      <c r="B51" s="6">
        <f t="shared" si="3"/>
        <v>48</v>
      </c>
      <c r="C51" s="7">
        <f t="shared" si="0"/>
        <v>26.546800039742951</v>
      </c>
    </row>
    <row r="52" spans="2:3" x14ac:dyDescent="0.3">
      <c r="B52" s="6">
        <f t="shared" si="3"/>
        <v>49</v>
      </c>
      <c r="C52" s="7">
        <f t="shared" si="0"/>
        <v>26.812268040140381</v>
      </c>
    </row>
    <row r="53" spans="2:3" x14ac:dyDescent="0.3">
      <c r="B53" s="6">
        <f t="shared" si="3"/>
        <v>50</v>
      </c>
      <c r="C53" s="7">
        <f t="shared" si="0"/>
        <v>27.080390720541786</v>
      </c>
    </row>
    <row r="55" spans="2:3" x14ac:dyDescent="0.3">
      <c r="C55" s="1">
        <f>SUM(C4:C54)</f>
        <v>1072.0606392453078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6"/>
  <sheetViews>
    <sheetView zoomScale="80" zoomScaleNormal="80" workbookViewId="0">
      <selection activeCell="H12" sqref="H12"/>
    </sheetView>
  </sheetViews>
  <sheetFormatPr baseColWidth="10" defaultRowHeight="14.4" x14ac:dyDescent="0.3"/>
  <cols>
    <col min="2" max="2" width="15.6640625" customWidth="1"/>
    <col min="3" max="3" width="18.33203125" customWidth="1"/>
    <col min="5" max="5" width="22.88671875" customWidth="1"/>
    <col min="8" max="8" width="18.33203125" customWidth="1"/>
    <col min="9" max="9" width="22.33203125" customWidth="1"/>
    <col min="10" max="10" width="19.44140625" customWidth="1"/>
  </cols>
  <sheetData>
    <row r="1" spans="2:10" x14ac:dyDescent="0.3">
      <c r="B1" t="s">
        <v>14</v>
      </c>
    </row>
    <row r="2" spans="2:10" x14ac:dyDescent="0.3">
      <c r="H2" t="s">
        <v>9</v>
      </c>
    </row>
    <row r="3" spans="2:10" x14ac:dyDescent="0.3">
      <c r="B3" t="s">
        <v>11</v>
      </c>
      <c r="C3" t="s">
        <v>12</v>
      </c>
      <c r="D3" t="s">
        <v>13</v>
      </c>
      <c r="E3" t="s">
        <v>5</v>
      </c>
      <c r="F3" t="s">
        <v>6</v>
      </c>
      <c r="G3" t="s">
        <v>7</v>
      </c>
      <c r="H3" t="s">
        <v>8</v>
      </c>
      <c r="I3" t="s">
        <v>15</v>
      </c>
      <c r="J3" t="s">
        <v>10</v>
      </c>
    </row>
    <row r="4" spans="2:10" x14ac:dyDescent="0.3">
      <c r="B4">
        <v>0.16</v>
      </c>
      <c r="C4">
        <v>0.24</v>
      </c>
      <c r="D4" s="1">
        <v>9.52</v>
      </c>
      <c r="E4" s="1">
        <v>11.83</v>
      </c>
      <c r="F4" s="8">
        <f>E4/D4*100</f>
        <v>124.26470588235294</v>
      </c>
      <c r="G4" s="8">
        <f>D4/E4</f>
        <v>0.80473372781065089</v>
      </c>
      <c r="H4" s="1">
        <v>663</v>
      </c>
      <c r="I4" s="1">
        <f>H4-D4</f>
        <v>653.48</v>
      </c>
      <c r="J4">
        <v>50</v>
      </c>
    </row>
    <row r="5" spans="2:10" x14ac:dyDescent="0.3">
      <c r="B5">
        <v>0.28000000000000003</v>
      </c>
      <c r="C5">
        <v>0.14000000000000001</v>
      </c>
      <c r="D5" s="1">
        <v>16.66</v>
      </c>
      <c r="E5" s="1">
        <v>12.5</v>
      </c>
      <c r="F5" s="8">
        <f t="shared" ref="F5:F6" si="0">E5/D5*100</f>
        <v>75.030012004801918</v>
      </c>
      <c r="G5" s="8">
        <f t="shared" ref="G5:G6" si="1">D5/E5</f>
        <v>1.3328</v>
      </c>
      <c r="H5" s="1">
        <v>701.06</v>
      </c>
      <c r="I5" s="1">
        <f t="shared" ref="I5:I6" si="2">H5-D5</f>
        <v>684.4</v>
      </c>
      <c r="J5">
        <v>53.57</v>
      </c>
    </row>
    <row r="6" spans="2:10" x14ac:dyDescent="0.3">
      <c r="B6">
        <v>0.36</v>
      </c>
      <c r="C6">
        <v>0.1</v>
      </c>
      <c r="D6" s="1">
        <v>21.42</v>
      </c>
      <c r="E6" s="1">
        <v>12.77</v>
      </c>
      <c r="F6" s="8">
        <f t="shared" si="0"/>
        <v>59.617180205415487</v>
      </c>
      <c r="G6" s="8">
        <f t="shared" si="1"/>
        <v>1.6773688332028194</v>
      </c>
      <c r="H6" s="1">
        <v>716.2</v>
      </c>
      <c r="I6" s="1">
        <f t="shared" si="2"/>
        <v>694.78000000000009</v>
      </c>
      <c r="J6">
        <v>54.72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7"/>
  <sheetViews>
    <sheetView zoomScale="110" zoomScaleNormal="110" workbookViewId="0">
      <selection activeCell="Q13" sqref="Q13"/>
    </sheetView>
  </sheetViews>
  <sheetFormatPr baseColWidth="10" defaultRowHeight="14.4" x14ac:dyDescent="0.3"/>
  <cols>
    <col min="1" max="1" width="44.77734375" customWidth="1"/>
    <col min="2" max="2" width="2.77734375" customWidth="1"/>
    <col min="3" max="3" width="1.6640625" customWidth="1"/>
    <col min="5" max="5" width="7.33203125" customWidth="1"/>
    <col min="6" max="6" width="14" customWidth="1"/>
    <col min="7" max="7" width="7.33203125" customWidth="1"/>
    <col min="8" max="8" width="18" customWidth="1"/>
    <col min="9" max="9" width="2.5546875" customWidth="1"/>
    <col min="10" max="10" width="16.109375" customWidth="1"/>
    <col min="11" max="11" width="2.44140625" customWidth="1"/>
    <col min="13" max="13" width="24.33203125" customWidth="1"/>
    <col min="14" max="14" width="17.44140625" customWidth="1"/>
  </cols>
  <sheetData>
    <row r="1" spans="1:14" ht="17.399999999999999" x14ac:dyDescent="0.3">
      <c r="A1" s="9"/>
      <c r="B1" s="9"/>
      <c r="C1" s="9"/>
      <c r="D1" s="65"/>
      <c r="E1" s="65"/>
      <c r="F1" s="66" t="s">
        <v>59</v>
      </c>
      <c r="G1" s="65"/>
      <c r="H1" s="65"/>
      <c r="I1" s="65"/>
      <c r="J1" s="65"/>
      <c r="K1" s="65"/>
      <c r="L1" s="65"/>
    </row>
    <row r="2" spans="1:14" x14ac:dyDescent="0.3">
      <c r="D2" s="10"/>
      <c r="E2" s="10"/>
      <c r="F2" s="11" t="s">
        <v>16</v>
      </c>
      <c r="G2" s="10"/>
      <c r="H2" s="10"/>
      <c r="I2" s="10"/>
      <c r="J2" s="10"/>
      <c r="K2" s="10"/>
      <c r="L2" s="10"/>
      <c r="N2" s="96"/>
    </row>
    <row r="3" spans="1:14" ht="26.4" x14ac:dyDescent="0.3">
      <c r="A3" s="67"/>
      <c r="B3" s="49"/>
      <c r="C3" s="49"/>
      <c r="D3" s="12" t="s">
        <v>17</v>
      </c>
      <c r="E3" s="68"/>
      <c r="F3" s="13" t="s">
        <v>18</v>
      </c>
      <c r="G3" s="13"/>
      <c r="H3" s="13" t="s">
        <v>19</v>
      </c>
      <c r="I3" s="13"/>
      <c r="J3" s="14" t="s">
        <v>20</v>
      </c>
      <c r="K3" s="15"/>
      <c r="L3" s="67" t="s">
        <v>21</v>
      </c>
    </row>
    <row r="4" spans="1:14" x14ac:dyDescent="0.3">
      <c r="F4" s="69" t="s">
        <v>60</v>
      </c>
      <c r="G4" s="16"/>
      <c r="H4" s="69" t="str">
        <f>F4</f>
        <v>Betondecke</v>
      </c>
      <c r="I4" s="16"/>
      <c r="J4" s="17"/>
    </row>
    <row r="5" spans="1:14" x14ac:dyDescent="0.3">
      <c r="F5" s="70"/>
      <c r="G5" s="16"/>
      <c r="H5" s="70" t="s">
        <v>61</v>
      </c>
      <c r="I5" s="16"/>
      <c r="J5" s="17"/>
      <c r="L5" s="18"/>
    </row>
    <row r="6" spans="1:14" x14ac:dyDescent="0.3">
      <c r="F6" s="70"/>
      <c r="G6" s="16"/>
      <c r="H6" s="70">
        <f>F6</f>
        <v>0</v>
      </c>
      <c r="I6" s="16"/>
      <c r="J6" s="17"/>
      <c r="L6" s="18"/>
    </row>
    <row r="7" spans="1:14" x14ac:dyDescent="0.3">
      <c r="F7" s="70"/>
      <c r="G7" s="16"/>
      <c r="H7" s="70"/>
      <c r="I7" s="16"/>
      <c r="J7" s="17"/>
      <c r="L7" s="18"/>
    </row>
    <row r="8" spans="1:14" ht="15" thickBot="1" x14ac:dyDescent="0.35">
      <c r="F8" s="70"/>
      <c r="G8" s="19"/>
      <c r="H8" s="70"/>
      <c r="I8" s="16"/>
      <c r="J8" s="17"/>
    </row>
    <row r="9" spans="1:14" x14ac:dyDescent="0.3">
      <c r="A9" s="20" t="s">
        <v>22</v>
      </c>
      <c r="D9" s="21"/>
      <c r="E9" s="21"/>
      <c r="F9" s="94">
        <v>2</v>
      </c>
      <c r="G9" s="21"/>
      <c r="H9" s="94">
        <v>0.1</v>
      </c>
      <c r="I9" s="21"/>
      <c r="J9" s="22">
        <f>F9-H9</f>
        <v>1.9</v>
      </c>
      <c r="K9" s="23"/>
      <c r="L9" s="24" t="s">
        <v>23</v>
      </c>
    </row>
    <row r="10" spans="1:14" x14ac:dyDescent="0.3">
      <c r="A10" s="25" t="s">
        <v>24</v>
      </c>
      <c r="D10" s="95">
        <v>3100</v>
      </c>
      <c r="E10" s="27" t="s">
        <v>25</v>
      </c>
      <c r="F10" s="21"/>
      <c r="G10" s="21"/>
      <c r="H10" s="21"/>
      <c r="I10" s="21"/>
      <c r="J10" s="28"/>
      <c r="K10" s="29"/>
      <c r="L10" s="30"/>
    </row>
    <row r="11" spans="1:14" x14ac:dyDescent="0.3">
      <c r="A11" s="31"/>
      <c r="D11" s="21"/>
      <c r="E11" s="21"/>
      <c r="F11" s="32"/>
      <c r="G11" s="32"/>
      <c r="H11" s="32"/>
      <c r="I11" s="32"/>
      <c r="J11" s="33"/>
      <c r="K11" s="34"/>
      <c r="L11" s="30"/>
    </row>
    <row r="12" spans="1:14" x14ac:dyDescent="0.3">
      <c r="A12" s="20" t="s">
        <v>26</v>
      </c>
      <c r="D12" s="21"/>
      <c r="E12" s="21"/>
      <c r="F12" s="26">
        <f>F9*D10*24/1000</f>
        <v>148.80000000000001</v>
      </c>
      <c r="G12" s="21"/>
      <c r="H12" s="26">
        <f>H9*D10*24/1000</f>
        <v>7.44</v>
      </c>
      <c r="I12" s="21"/>
      <c r="J12" s="35">
        <f>F12-H12</f>
        <v>141.36000000000001</v>
      </c>
      <c r="K12" s="23"/>
      <c r="L12" s="36" t="s">
        <v>27</v>
      </c>
    </row>
    <row r="13" spans="1:14" x14ac:dyDescent="0.3">
      <c r="D13" s="21"/>
      <c r="E13" s="21"/>
      <c r="F13" s="21"/>
      <c r="G13" s="21"/>
      <c r="H13" s="21"/>
      <c r="I13" s="21"/>
      <c r="J13" s="37"/>
      <c r="K13" s="29"/>
      <c r="L13" s="30"/>
    </row>
    <row r="14" spans="1:14" x14ac:dyDescent="0.3">
      <c r="A14" s="20" t="s">
        <v>28</v>
      </c>
      <c r="D14" s="95">
        <f>[1]Kennzahlen!B2</f>
        <v>85</v>
      </c>
      <c r="E14" s="27" t="s">
        <v>29</v>
      </c>
      <c r="F14" s="21"/>
      <c r="G14" s="21"/>
      <c r="H14" s="21"/>
      <c r="I14" s="21"/>
      <c r="J14" s="37"/>
      <c r="K14" s="29"/>
      <c r="L14" s="36"/>
    </row>
    <row r="15" spans="1:14" x14ac:dyDescent="0.3">
      <c r="A15" s="20" t="s">
        <v>30</v>
      </c>
      <c r="D15" s="21"/>
      <c r="E15" s="21"/>
      <c r="F15" s="26">
        <f>F12/D14*100</f>
        <v>175.05882352941177</v>
      </c>
      <c r="G15" s="21"/>
      <c r="H15" s="26">
        <f>H12/D14*100</f>
        <v>8.7529411764705891</v>
      </c>
      <c r="I15" s="21"/>
      <c r="J15" s="35">
        <f>F15-H15</f>
        <v>166.30588235294118</v>
      </c>
      <c r="K15" s="23"/>
      <c r="L15" s="36" t="s">
        <v>27</v>
      </c>
    </row>
    <row r="16" spans="1:14" x14ac:dyDescent="0.3">
      <c r="D16" s="21"/>
      <c r="E16" s="21"/>
      <c r="F16" s="21"/>
      <c r="G16" s="21"/>
      <c r="H16" s="21"/>
      <c r="I16" s="21"/>
      <c r="J16" s="37"/>
      <c r="K16" s="29"/>
      <c r="L16" s="30"/>
    </row>
    <row r="17" spans="1:16" x14ac:dyDescent="0.3">
      <c r="A17" s="20" t="s">
        <v>54</v>
      </c>
      <c r="D17" s="26">
        <f>D30</f>
        <v>1</v>
      </c>
      <c r="E17" s="27" t="s">
        <v>31</v>
      </c>
      <c r="F17" s="21"/>
      <c r="G17" s="21"/>
      <c r="H17" s="21"/>
      <c r="I17" s="21"/>
      <c r="J17" s="38"/>
      <c r="K17" s="29"/>
      <c r="L17" s="36"/>
    </row>
    <row r="18" spans="1:16" x14ac:dyDescent="0.3">
      <c r="A18" s="20" t="s">
        <v>32</v>
      </c>
      <c r="D18" s="21"/>
      <c r="E18" s="21"/>
      <c r="F18" s="26">
        <f>F15*D17</f>
        <v>175.05882352941177</v>
      </c>
      <c r="G18" s="21"/>
      <c r="H18" s="26">
        <f>H15*D17</f>
        <v>8.7529411764705891</v>
      </c>
      <c r="I18" s="21"/>
      <c r="J18" s="35">
        <f>F18-H18</f>
        <v>166.30588235294118</v>
      </c>
      <c r="K18" s="23"/>
      <c r="L18" s="36" t="s">
        <v>33</v>
      </c>
      <c r="N18" s="92"/>
    </row>
    <row r="19" spans="1:16" x14ac:dyDescent="0.3">
      <c r="D19" s="21"/>
      <c r="E19" s="21"/>
      <c r="F19" s="21"/>
      <c r="G19" s="21"/>
      <c r="H19" s="21"/>
      <c r="I19" s="21"/>
      <c r="J19" s="37"/>
      <c r="K19" s="21"/>
      <c r="L19" s="30"/>
    </row>
    <row r="20" spans="1:16" x14ac:dyDescent="0.3">
      <c r="A20" s="20" t="s">
        <v>55</v>
      </c>
      <c r="D20" s="71">
        <v>0.1</v>
      </c>
      <c r="E20" s="21" t="s">
        <v>35</v>
      </c>
      <c r="F20" s="21"/>
      <c r="G20" s="21"/>
      <c r="H20" s="21"/>
      <c r="I20" s="21"/>
      <c r="J20" s="39" t="s">
        <v>34</v>
      </c>
      <c r="K20" s="40"/>
      <c r="L20" s="36" t="s">
        <v>35</v>
      </c>
    </row>
    <row r="21" spans="1:16" x14ac:dyDescent="0.3">
      <c r="A21" s="20" t="s">
        <v>36</v>
      </c>
      <c r="D21" s="21"/>
      <c r="E21" s="21"/>
      <c r="F21" s="41">
        <f>F18*D20</f>
        <v>17.505882352941178</v>
      </c>
      <c r="G21" s="21"/>
      <c r="H21" s="41">
        <f>H18*D20</f>
        <v>0.875294117647059</v>
      </c>
      <c r="I21" s="21"/>
      <c r="J21" s="42">
        <f>F21-H21</f>
        <v>16.63058823529412</v>
      </c>
      <c r="K21" s="43"/>
      <c r="L21" s="36" t="s">
        <v>37</v>
      </c>
      <c r="M21" s="92"/>
    </row>
    <row r="22" spans="1:16" x14ac:dyDescent="0.3">
      <c r="D22" s="21"/>
      <c r="E22" s="21"/>
      <c r="F22" s="21"/>
      <c r="G22" s="21"/>
      <c r="H22" s="21"/>
      <c r="I22" s="21"/>
      <c r="J22" s="37"/>
      <c r="K22" s="21"/>
      <c r="L22" s="30"/>
      <c r="M22" s="92"/>
    </row>
    <row r="23" spans="1:16" x14ac:dyDescent="0.3">
      <c r="A23" s="20" t="s">
        <v>71</v>
      </c>
      <c r="D23" s="41">
        <f>D30*D35</f>
        <v>38.08</v>
      </c>
      <c r="E23" s="21"/>
      <c r="F23" s="21"/>
      <c r="G23" s="21"/>
      <c r="H23" s="21"/>
      <c r="I23" s="21"/>
      <c r="J23" s="37"/>
      <c r="K23" s="21"/>
      <c r="L23" s="36" t="s">
        <v>38</v>
      </c>
      <c r="M23" s="92"/>
    </row>
    <row r="24" spans="1:16" x14ac:dyDescent="0.3">
      <c r="D24" s="21"/>
      <c r="E24" s="21"/>
      <c r="F24" s="21"/>
      <c r="G24" s="21"/>
      <c r="H24" s="21"/>
      <c r="I24" s="21"/>
      <c r="J24" s="37"/>
      <c r="K24" s="21"/>
      <c r="L24" s="30"/>
      <c r="M24" s="92"/>
    </row>
    <row r="25" spans="1:16" ht="15.6" x14ac:dyDescent="0.35">
      <c r="A25" s="20" t="s">
        <v>39</v>
      </c>
      <c r="D25" s="26">
        <f>[1]Kennzahlen!B3</f>
        <v>0.316</v>
      </c>
      <c r="E25" s="21" t="s">
        <v>73</v>
      </c>
      <c r="F25" s="21"/>
      <c r="G25" s="21"/>
      <c r="H25" s="21"/>
      <c r="I25" s="21"/>
      <c r="J25" s="37"/>
      <c r="K25" s="21"/>
      <c r="L25" s="36" t="s">
        <v>40</v>
      </c>
      <c r="M25" s="92"/>
    </row>
    <row r="26" spans="1:16" ht="15.6" x14ac:dyDescent="0.35">
      <c r="A26" s="20" t="s">
        <v>41</v>
      </c>
      <c r="D26" s="21"/>
      <c r="E26" s="21"/>
      <c r="F26" s="26">
        <f>F18*D25</f>
        <v>55.318588235294122</v>
      </c>
      <c r="G26" s="21"/>
      <c r="H26" s="26">
        <f>H18*D25</f>
        <v>2.7659294117647062</v>
      </c>
      <c r="I26" s="21"/>
      <c r="J26" s="35">
        <f>F26-H26</f>
        <v>52.552658823529413</v>
      </c>
      <c r="K26" s="43"/>
      <c r="L26" s="36" t="s">
        <v>42</v>
      </c>
      <c r="M26" s="92"/>
      <c r="N26" s="92"/>
    </row>
    <row r="27" spans="1:16" x14ac:dyDescent="0.3">
      <c r="A27" s="44"/>
      <c r="F27" s="20" t="s">
        <v>43</v>
      </c>
      <c r="G27" s="45"/>
      <c r="H27" s="46"/>
      <c r="J27" s="47">
        <f>J21/D23*100</f>
        <v>43.67276322293624</v>
      </c>
      <c r="M27" s="92"/>
    </row>
    <row r="28" spans="1:16" x14ac:dyDescent="0.3">
      <c r="A28" s="44"/>
      <c r="J28" s="47"/>
      <c r="M28" s="92"/>
    </row>
    <row r="29" spans="1:16" ht="15" thickBot="1" x14ac:dyDescent="0.35">
      <c r="A29" s="72" t="s">
        <v>44</v>
      </c>
      <c r="B29" s="44"/>
      <c r="C29" s="44"/>
      <c r="D29" s="44"/>
      <c r="F29" s="48"/>
      <c r="G29" s="49"/>
      <c r="H29" s="50"/>
      <c r="I29" s="51"/>
      <c r="M29" s="92"/>
    </row>
    <row r="30" spans="1:16" ht="15" thickBot="1" x14ac:dyDescent="0.35">
      <c r="A30" s="52" t="s">
        <v>77</v>
      </c>
      <c r="B30" s="53"/>
      <c r="C30" s="53"/>
      <c r="D30" s="73">
        <f>'Ein-Ausgabeblatt'!B6</f>
        <v>1</v>
      </c>
      <c r="E30" t="s">
        <v>31</v>
      </c>
      <c r="J30" s="54"/>
      <c r="M30" s="92"/>
    </row>
    <row r="31" spans="1:16" ht="15" thickBot="1" x14ac:dyDescent="0.35">
      <c r="A31" s="52" t="s">
        <v>72</v>
      </c>
      <c r="B31" s="53"/>
      <c r="C31" s="53"/>
      <c r="D31" s="74">
        <f>'Ein-Ausgabeblatt'!B10</f>
        <v>38.08</v>
      </c>
      <c r="F31" s="17" t="s">
        <v>45</v>
      </c>
      <c r="G31" s="17"/>
      <c r="H31" s="55"/>
      <c r="J31" s="54"/>
      <c r="M31" s="92"/>
    </row>
    <row r="32" spans="1:16" ht="15" thickBot="1" x14ac:dyDescent="0.35">
      <c r="A32" s="52" t="s">
        <v>46</v>
      </c>
      <c r="B32" s="53"/>
      <c r="C32" s="53"/>
      <c r="D32" s="75"/>
      <c r="F32" s="56" t="s">
        <v>47</v>
      </c>
      <c r="G32" s="57"/>
      <c r="H32" s="58"/>
      <c r="I32" s="57"/>
      <c r="J32" s="59">
        <f>J21</f>
        <v>16.63058823529412</v>
      </c>
      <c r="M32" s="92"/>
      <c r="P32" s="90"/>
    </row>
    <row r="33" spans="1:13" ht="15" thickBot="1" x14ac:dyDescent="0.35">
      <c r="A33" s="52" t="s">
        <v>72</v>
      </c>
      <c r="B33" s="53"/>
      <c r="C33" s="53"/>
      <c r="D33" s="76"/>
      <c r="F33" s="56" t="s">
        <v>48</v>
      </c>
      <c r="G33" s="57"/>
      <c r="H33" s="61"/>
      <c r="I33" s="57"/>
      <c r="J33" s="89">
        <f>J26/1000</f>
        <v>5.2552658823529413E-2</v>
      </c>
      <c r="M33" s="92"/>
    </row>
    <row r="34" spans="1:13" ht="15" thickBot="1" x14ac:dyDescent="0.35">
      <c r="A34" s="52" t="s">
        <v>74</v>
      </c>
      <c r="B34" s="53"/>
      <c r="C34" s="53"/>
      <c r="D34" s="77">
        <f>'Ein-Ausgabeblatt'!B7</f>
        <v>0.4</v>
      </c>
      <c r="E34" t="s">
        <v>75</v>
      </c>
      <c r="F34" s="56" t="s">
        <v>49</v>
      </c>
      <c r="G34" s="57"/>
      <c r="H34" s="61"/>
      <c r="I34" s="57"/>
      <c r="J34" s="62">
        <f>1/J27*100</f>
        <v>2.2897566496887376</v>
      </c>
      <c r="M34" s="92"/>
    </row>
    <row r="35" spans="1:13" ht="15" thickBot="1" x14ac:dyDescent="0.35">
      <c r="A35" s="60" t="s">
        <v>50</v>
      </c>
      <c r="B35" s="53"/>
      <c r="C35" s="53"/>
      <c r="D35" s="78">
        <f>'Ein-Ausgabeblatt'!B10</f>
        <v>38.08</v>
      </c>
      <c r="F35" s="56" t="s">
        <v>51</v>
      </c>
      <c r="G35" s="57"/>
      <c r="H35" s="57"/>
      <c r="I35" s="57"/>
      <c r="J35" s="63">
        <f>(1-H9/F9)*100</f>
        <v>95</v>
      </c>
      <c r="M35" s="92"/>
    </row>
    <row r="36" spans="1:13" ht="15" thickBot="1" x14ac:dyDescent="0.35">
      <c r="A36" s="52" t="s">
        <v>76</v>
      </c>
      <c r="B36" s="57"/>
      <c r="C36" s="57"/>
      <c r="D36" s="93">
        <v>0.12</v>
      </c>
      <c r="E36" t="s">
        <v>35</v>
      </c>
      <c r="F36" s="56" t="s">
        <v>52</v>
      </c>
      <c r="G36" s="57"/>
      <c r="H36" s="57"/>
      <c r="I36" s="57"/>
      <c r="J36" s="64">
        <f>J32/D30</f>
        <v>16.63058823529412</v>
      </c>
      <c r="M36" s="92"/>
    </row>
    <row r="37" spans="1:13" ht="15" thickBot="1" x14ac:dyDescent="0.35">
      <c r="F37" s="56" t="s">
        <v>53</v>
      </c>
      <c r="G37" s="57"/>
      <c r="H37" s="57"/>
      <c r="I37" s="57"/>
      <c r="J37" s="63">
        <f>J26/D30</f>
        <v>52.552658823529413</v>
      </c>
      <c r="M37" s="92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Ein-Ausgabeblatt</vt:lpstr>
      <vt:lpstr>Berechnung</vt:lpstr>
      <vt:lpstr>ROI</vt:lpstr>
      <vt:lpstr>OGD offen aufgeblasen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2025-12-05T12:45:44Z</dcterms:modified>
</cp:coreProperties>
</file>